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80" yWindow="480" windowWidth="45920" windowHeight="28660" activeTab="1"/>
  </bookViews>
  <sheets>
    <sheet name="Public Peering" sheetId="1" r:id="rId1"/>
    <sheet name="Private Peering" sheetId="2" r:id="rId2"/>
    <sheet name="European Public Peering" sheetId="3" r:id="rId3"/>
    <sheet name="European Private Peering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<sst xmlns="http://schemas.openxmlformats.org/spreadsheetml/2006/main" count="288" uniqueCount="57">
  <si>
    <t xml:space="preserve">Customer comes into Equinix to Cross Connect this many gigE ports to others within the building </t>
  </si>
  <si>
    <t># gigE cross connects</t>
  </si>
  <si>
    <t>10GE</t>
  </si>
  <si>
    <t>2*10GE</t>
  </si>
  <si>
    <t>+ Requires Ingress Port</t>
  </si>
  <si>
    <t>3*10GE</t>
  </si>
  <si>
    <t>Best Public Peering $/Mbps</t>
  </si>
  <si>
    <t>Best Private Peering  $/Mbps</t>
  </si>
  <si>
    <t>per month</t>
  </si>
  <si>
    <t>Effective Peering Bandwidth (in Mbps)</t>
  </si>
  <si>
    <t>+Cross Connect Fee</t>
  </si>
  <si>
    <t>1 Rack Colo Fee</t>
  </si>
  <si>
    <t>Equipment Monthly Costs</t>
  </si>
  <si>
    <t>10G Peering Monthly Port(s) fees</t>
  </si>
  <si>
    <t>1 Rack Monthly Colo Fee</t>
  </si>
  <si>
    <t># Peering Sessions</t>
  </si>
  <si>
    <t>Foundry 8 slot chassis</t>
  </si>
  <si>
    <t>Fast Iron 24-port GE SFP mini-GBIC</t>
  </si>
  <si>
    <t>FastIron 2 port 10GE XFP</t>
  </si>
  <si>
    <t>Total Initial</t>
  </si>
  <si>
    <t>less 35% discount</t>
  </si>
  <si>
    <t>For first 24 ports</t>
  </si>
  <si>
    <t>Total Final Config</t>
  </si>
  <si>
    <t>Private Peering Configuration</t>
  </si>
  <si>
    <t>Foundry SuperX</t>
  </si>
  <si>
    <t>First 10G</t>
  </si>
  <si>
    <t>2*10G LAN PIC</t>
  </si>
  <si>
    <t>Flxible PIC concentrator</t>
  </si>
  <si>
    <t>Chassis (20Gbps per slot, 8 slots)</t>
  </si>
  <si>
    <t>For subsequent 10Gs</t>
  </si>
  <si>
    <t>Total Subsequent</t>
  </si>
  <si>
    <t>Juniper M320</t>
  </si>
  <si>
    <t>For second 24 ports, add</t>
  </si>
  <si>
    <t>Private Peering</t>
  </si>
  <si>
    <t>v0.7</t>
  </si>
  <si>
    <t>Public Peering</t>
  </si>
  <si>
    <t>Vanessa: Interbuilding XC:250 British Pounds~$470USD</t>
  </si>
  <si>
    <t>XC Fee</t>
  </si>
  <si>
    <t>LINX Membership Fee 2500 pounds~$4700/year</t>
  </si>
  <si>
    <t>MemberFee</t>
  </si>
  <si>
    <t>10G Port</t>
  </si>
  <si>
    <t>MeteredFee</t>
  </si>
  <si>
    <t>per Mbps</t>
  </si>
  <si>
    <t>Customer comes into LINX at one of many colos</t>
  </si>
  <si>
    <t xml:space="preserve">Customer comes into LINX but uses Cross Connects (circuits) to others within and outside the building </t>
  </si>
  <si>
    <t>In the same colo, LINX colos run 8pairs to LINX ODF for $0 recurring and $2800 installation fee</t>
  </si>
  <si>
    <t>First 10G Peering Capacity</t>
  </si>
  <si>
    <t>For subsequent 10Gs of Peering Capacity</t>
  </si>
  <si>
    <t>First 10G of Private Peering</t>
  </si>
  <si>
    <t>For subsequent 10Gs of Private Peering</t>
  </si>
  <si>
    <t>36 months</t>
  </si>
  <si>
    <t>v0.9</t>
  </si>
  <si>
    <t>Assumed Transit Fee</t>
  </si>
  <si>
    <t>Transit</t>
  </si>
  <si>
    <t>v1.1</t>
  </si>
  <si>
    <t>RackFees</t>
  </si>
  <si>
    <t>10G Port Fee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</si>
</sst>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#,##0.0000"/>
    <numFmt numFmtId="167" formatCode="&quot;$&quot;#,##0.00"/>
    <numFmt numFmtId="168" formatCode="General"/>
    <numFmt numFmtId="169" formatCode="\$#,##0.00"/>
    <numFmt numFmtId="170" formatCode="\$#,##0.0000"/>
    <numFmt numFmtId="171" formatCode="#,##0.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u val="single"/>
      <sz val="10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8.7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8.5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  <xf numFmtId="44" fontId="0" fillId="0" borderId="0" xfId="17" applyFon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64" fontId="0" fillId="0" borderId="0" xfId="1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0" fontId="7" fillId="0" borderId="0" xfId="0" applyFont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2" borderId="0" xfId="0" applyFill="1" applyAlignment="1">
      <alignment/>
    </xf>
    <xf numFmtId="6" fontId="0" fillId="2" borderId="0" xfId="0" applyNumberFormat="1" applyFill="1" applyAlignment="1">
      <alignment/>
    </xf>
    <xf numFmtId="0" fontId="0" fillId="3" borderId="0" xfId="0" applyFill="1" applyAlignment="1">
      <alignment/>
    </xf>
    <xf numFmtId="6" fontId="0" fillId="3" borderId="0" xfId="0" applyNumberFormat="1" applyFill="1" applyAlignment="1">
      <alignment/>
    </xf>
    <xf numFmtId="0" fontId="0" fillId="4" borderId="0" xfId="0" applyFill="1" applyAlignment="1">
      <alignment/>
    </xf>
    <xf numFmtId="6" fontId="0" fillId="4" borderId="0" xfId="0" applyNumberForma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wrapText="1"/>
    </xf>
    <xf numFmtId="165" fontId="1" fillId="0" borderId="0" xfId="0" applyNumberFormat="1" applyFont="1" applyAlignment="1">
      <alignment wrapText="1"/>
    </xf>
    <xf numFmtId="165" fontId="0" fillId="0" borderId="0" xfId="0" applyNumberFormat="1" applyFill="1" applyAlignment="1">
      <alignment/>
    </xf>
    <xf numFmtId="0" fontId="0" fillId="5" borderId="0" xfId="0" applyFill="1" applyAlignment="1">
      <alignment/>
    </xf>
    <xf numFmtId="164" fontId="0" fillId="5" borderId="0" xfId="17" applyNumberFormat="1" applyFont="1" applyFill="1" applyAlignment="1">
      <alignment/>
    </xf>
    <xf numFmtId="6" fontId="0" fillId="5" borderId="0" xfId="0" applyNumberFormat="1" applyFill="1" applyAlignment="1">
      <alignment/>
    </xf>
    <xf numFmtId="0" fontId="0" fillId="6" borderId="0" xfId="0" applyFill="1" applyAlignment="1">
      <alignment/>
    </xf>
    <xf numFmtId="164" fontId="0" fillId="6" borderId="0" xfId="17" applyNumberFormat="1" applyFont="1" applyFill="1" applyAlignment="1">
      <alignment/>
    </xf>
    <xf numFmtId="6" fontId="0" fillId="6" borderId="0" xfId="0" applyNumberFormat="1" applyFill="1" applyAlignment="1">
      <alignment/>
    </xf>
    <xf numFmtId="44" fontId="0" fillId="0" borderId="0" xfId="17" applyAlignment="1">
      <alignment/>
    </xf>
    <xf numFmtId="165" fontId="0" fillId="0" borderId="0" xfId="17" applyNumberFormat="1" applyAlignment="1">
      <alignment/>
    </xf>
    <xf numFmtId="165" fontId="0" fillId="4" borderId="0" xfId="17" applyNumberFormat="1" applyFill="1" applyAlignment="1">
      <alignment/>
    </xf>
    <xf numFmtId="165" fontId="0" fillId="3" borderId="0" xfId="17" applyNumberFormat="1" applyFill="1" applyAlignment="1">
      <alignment/>
    </xf>
    <xf numFmtId="165" fontId="0" fillId="2" borderId="0" xfId="17" applyNumberFormat="1" applyFill="1" applyAlignment="1">
      <alignment/>
    </xf>
    <xf numFmtId="164" fontId="0" fillId="0" borderId="0" xfId="17" applyNumberFormat="1" applyAlignment="1">
      <alignment/>
    </xf>
    <xf numFmtId="166" fontId="0" fillId="0" borderId="0" xfId="17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17" applyNumberFormat="1" applyFont="1" applyAlignment="1">
      <alignment/>
    </xf>
    <xf numFmtId="167" fontId="1" fillId="0" borderId="0" xfId="0" applyNumberFormat="1" applyFont="1" applyAlignment="1">
      <alignment wrapText="1"/>
    </xf>
    <xf numFmtId="167" fontId="0" fillId="4" borderId="0" xfId="17" applyNumberFormat="1" applyFont="1" applyFill="1" applyAlignment="1">
      <alignment/>
    </xf>
    <xf numFmtId="167" fontId="0" fillId="3" borderId="0" xfId="17" applyNumberFormat="1" applyFont="1" applyFill="1" applyAlignment="1">
      <alignment/>
    </xf>
    <xf numFmtId="167" fontId="0" fillId="2" borderId="0" xfId="17" applyNumberFormat="1" applyFont="1" applyFill="1" applyAlignment="1">
      <alignment/>
    </xf>
    <xf numFmtId="167" fontId="0" fillId="0" borderId="0" xfId="0" applyNumberFormat="1" applyFill="1" applyAlignment="1">
      <alignment/>
    </xf>
    <xf numFmtId="6" fontId="0" fillId="0" borderId="0" xfId="17" applyNumberFormat="1" applyFont="1" applyAlignment="1">
      <alignment/>
    </xf>
    <xf numFmtId="6" fontId="0" fillId="7" borderId="0" xfId="17" applyNumberFormat="1" applyFont="1" applyFill="1" applyAlignment="1">
      <alignment/>
    </xf>
    <xf numFmtId="6" fontId="0" fillId="7" borderId="0" xfId="0" applyNumberFormat="1" applyFill="1" applyAlignment="1">
      <alignment/>
    </xf>
    <xf numFmtId="6" fontId="0" fillId="2" borderId="0" xfId="17" applyNumberFormat="1" applyFont="1" applyFill="1" applyAlignment="1">
      <alignment/>
    </xf>
    <xf numFmtId="6" fontId="0" fillId="8" borderId="0" xfId="17" applyNumberFormat="1" applyFont="1" applyFill="1" applyAlignment="1">
      <alignment/>
    </xf>
    <xf numFmtId="6" fontId="0" fillId="8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675"/>
          <c:w val="0.921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'Public Peering'!$G$15</c:f>
              <c:strCache>
                <c:ptCount val="1"/>
                <c:pt idx="0">
                  <c:v>Best Public Peering $/Mbps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'Public Peering'!$G$16:$G$55</c:f>
              <c:numCache/>
            </c:numRef>
          </c:val>
          <c:smooth val="0"/>
        </c:ser>
        <c:ser>
          <c:idx val="1"/>
          <c:order val="1"/>
          <c:tx>
            <c:strRef>
              <c:f>'Public Peering'!$H$15</c:f>
              <c:strCache>
                <c:ptCount val="1"/>
                <c:pt idx="0">
                  <c:v>Assumed Transit Fee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'Public Peering'!$H$16:$H$55</c:f>
              <c:numCache/>
            </c:numRef>
          </c:val>
          <c:smooth val="0"/>
        </c:ser>
        <c:marker val="1"/>
        <c:axId val="27267858"/>
        <c:axId val="44084131"/>
      </c:lineChart>
      <c:catAx>
        <c:axId val="27267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 of 1G Peering Sessions</a:t>
                </a:r>
              </a:p>
            </c:rich>
          </c:tx>
          <c:layout>
            <c:manualLayout>
              <c:xMode val="factor"/>
              <c:yMode val="factor"/>
              <c:x val="-0.03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31"/>
        <c:crosses val="autoZero"/>
        <c:auto val="1"/>
        <c:lblOffset val="100"/>
        <c:tickLblSkip val="2"/>
        <c:noMultiLvlLbl val="0"/>
      </c:catAx>
      <c:valAx>
        <c:axId val="4408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$/Mbps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7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10G Public vs. Private Peering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2125"/>
          <c:w val="0.696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'Private Peering'!$G$15</c:f>
              <c:strCache>
                <c:ptCount val="1"/>
                <c:pt idx="0">
                  <c:v>Best Private Peering  $/Mbps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'Private Peering'!$G$16:$G$55</c:f>
              <c:numCache/>
            </c:numRef>
          </c:val>
          <c:smooth val="0"/>
        </c:ser>
        <c:ser>
          <c:idx val="1"/>
          <c:order val="1"/>
          <c:tx>
            <c:strRef>
              <c:f>'Private Peering'!$H$15</c:f>
              <c:strCache>
                <c:ptCount val="1"/>
                <c:pt idx="0">
                  <c:v>Best Public Peering $/Mbps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'Private Peering'!$H$16:$H$55</c:f>
              <c:numCache/>
            </c:numRef>
          </c:val>
          <c:smooth val="0"/>
        </c:ser>
        <c:ser>
          <c:idx val="2"/>
          <c:order val="2"/>
          <c:tx>
            <c:strRef>
              <c:f>'Private Peering'!$I$15</c:f>
              <c:strCache>
                <c:ptCount val="1"/>
                <c:pt idx="0">
                  <c:v>Transit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'Private Peering'!$I$16:$I$55</c:f>
              <c:numCache/>
            </c:numRef>
          </c:val>
          <c:smooth val="0"/>
        </c:ser>
        <c:marker val="1"/>
        <c:axId val="61212860"/>
        <c:axId val="14044829"/>
      </c:lineChart>
      <c:catAx>
        <c:axId val="6121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# of GigE Peering Sessions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4829"/>
        <c:crosses val="autoZero"/>
        <c:auto val="1"/>
        <c:lblOffset val="100"/>
        <c:tickLblSkip val="2"/>
        <c:noMultiLvlLbl val="0"/>
      </c:catAx>
      <c:valAx>
        <c:axId val="14044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$/Mbps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2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46175"/>
          <c:w val="0.2432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1G Private Peering vs. Transit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7675"/>
          <c:w val="0.69125"/>
          <c:h val="0.58125"/>
        </c:manualLayout>
      </c:layout>
      <c:lineChart>
        <c:grouping val="standard"/>
        <c:varyColors val="0"/>
        <c:ser>
          <c:idx val="0"/>
          <c:order val="0"/>
          <c:tx>
            <c:v>Private Peering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'Private Peering'!$G$16:$G$55</c:f>
              <c:numCache/>
            </c:numRef>
          </c:val>
          <c:smooth val="0"/>
        </c:ser>
        <c:ser>
          <c:idx val="1"/>
          <c:order val="1"/>
          <c:tx>
            <c:v>Transit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'Private Peering'!$I$16:$I$55</c:f>
              <c:numCache/>
            </c:numRef>
          </c:val>
          <c:smooth val="0"/>
        </c:ser>
        <c:marker val="1"/>
        <c:axId val="59294598"/>
        <c:axId val="63889335"/>
      </c:lineChart>
      <c:catAx>
        <c:axId val="59294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# of Private 1Gbps Peering Sessions</a:t>
                </a:r>
              </a:p>
            </c:rich>
          </c:tx>
          <c:layout>
            <c:manualLayout>
              <c:xMode val="factor"/>
              <c:yMode val="factor"/>
              <c:x val="-0.04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9335"/>
        <c:crosses val="autoZero"/>
        <c:auto val="1"/>
        <c:lblOffset val="100"/>
        <c:tickLblSkip val="3"/>
        <c:noMultiLvlLbl val="0"/>
      </c:catAx>
      <c:valAx>
        <c:axId val="63889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$/Mbps</a:t>
                </a:r>
              </a:p>
            </c:rich>
          </c:tx>
          <c:layout>
            <c:manualLayout>
              <c:xMode val="factor"/>
              <c:yMode val="factor"/>
              <c:x val="-0.03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4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4615"/>
          <c:w val="0.2232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975"/>
          <c:y val="0.265"/>
          <c:w val="0.642"/>
          <c:h val="0.588"/>
        </c:manualLayout>
      </c:layout>
      <c:lineChart>
        <c:grouping val="standard"/>
        <c:varyColors val="0"/>
        <c:ser>
          <c:idx val="0"/>
          <c:order val="0"/>
          <c:tx>
            <c:strRef>
              <c:f>'European Public Peering'!$G$15</c:f>
              <c:strCache>
                <c:ptCount val="1"/>
                <c:pt idx="0">
                  <c:v>Best Public Peering $/Mbps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'European Public Peering'!$G$16:$G$55</c:f>
              <c:numCache/>
            </c:numRef>
          </c:val>
          <c:smooth val="0"/>
        </c:ser>
        <c:marker val="1"/>
        <c:axId val="38133104"/>
        <c:axId val="7653617"/>
      </c:lineChart>
      <c:catAx>
        <c:axId val="38133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 of 1G Peering Sessions</a:t>
                </a:r>
              </a:p>
            </c:rich>
          </c:tx>
          <c:layout>
            <c:manualLayout>
              <c:xMode val="factor"/>
              <c:yMode val="factor"/>
              <c:x val="-0.05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3617"/>
        <c:crosses val="autoZero"/>
        <c:auto val="1"/>
        <c:lblOffset val="100"/>
        <c:tickLblSkip val="3"/>
        <c:noMultiLvlLbl val="0"/>
      </c:catAx>
      <c:valAx>
        <c:axId val="765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$/Mbps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3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453"/>
          <c:w val="0.2697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10G Public vs. Private Peering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96"/>
          <c:w val="0.6942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'European Private Peering'!$G$15</c:f>
              <c:strCache>
                <c:ptCount val="1"/>
                <c:pt idx="0">
                  <c:v>Best Private Peering  $/Mbps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'European Private Peering'!$G$16:$G$55</c:f>
              <c:numCache/>
            </c:numRef>
          </c:val>
          <c:smooth val="0"/>
        </c:ser>
        <c:ser>
          <c:idx val="1"/>
          <c:order val="1"/>
          <c:tx>
            <c:strRef>
              <c:f>'European Private Peering'!$H$15</c:f>
              <c:strCache>
                <c:ptCount val="1"/>
                <c:pt idx="0">
                  <c:v>Best Public Peering $/Mbps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'European Private Peering'!$H$16:$H$55</c:f>
              <c:numCache/>
            </c:numRef>
          </c:val>
          <c:smooth val="0"/>
        </c:ser>
        <c:marker val="1"/>
        <c:axId val="1773690"/>
        <c:axId val="15963211"/>
      </c:lineChart>
      <c:catAx>
        <c:axId val="177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# of GigE Peering Sessions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3211"/>
        <c:crosses val="autoZero"/>
        <c:auto val="1"/>
        <c:lblOffset val="100"/>
        <c:tickLblSkip val="2"/>
        <c:noMultiLvlLbl val="0"/>
      </c:catAx>
      <c:valAx>
        <c:axId val="15963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$/Mbps</a:t>
                </a:r>
              </a:p>
            </c:rich>
          </c:tx>
          <c:layout>
            <c:manualLayout>
              <c:xMode val="factor"/>
              <c:yMode val="factor"/>
              <c:x val="-0.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471"/>
          <c:w val="0.2447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10</xdr:col>
      <xdr:colOff>885825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476625" y="0"/>
          <a:ext cx="4524375" cy="18192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</xdr:row>
      <xdr:rowOff>47625</xdr:rowOff>
    </xdr:from>
    <xdr:to>
      <xdr:col>4</xdr:col>
      <xdr:colOff>504825</xdr:colOff>
      <xdr:row>4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962150" y="504825"/>
          <a:ext cx="1676400" cy="209550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363636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ISP  Ingress Transport</a:t>
          </a:r>
        </a:p>
      </xdr:txBody>
    </xdr:sp>
    <xdr:clientData/>
  </xdr:twoCellAnchor>
  <xdr:twoCellAnchor>
    <xdr:from>
      <xdr:col>1</xdr:col>
      <xdr:colOff>619125</xdr:colOff>
      <xdr:row>1</xdr:row>
      <xdr:rowOff>123825</xdr:rowOff>
    </xdr:from>
    <xdr:to>
      <xdr:col>2</xdr:col>
      <xdr:colOff>342900</xdr:colOff>
      <xdr:row>6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238250" y="276225"/>
          <a:ext cx="752475" cy="704850"/>
        </a:xfrm>
        <a:prstGeom prst="cloudCallout">
          <a:avLst>
            <a:gd name="adj1" fmla="val -925"/>
            <a:gd name="adj2" fmla="val 6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ISP POP Outside the EQIX IBX</a:t>
          </a:r>
        </a:p>
      </xdr:txBody>
    </xdr:sp>
    <xdr:clientData/>
  </xdr:twoCellAnchor>
  <xdr:twoCellAnchor>
    <xdr:from>
      <xdr:col>4</xdr:col>
      <xdr:colOff>504825</xdr:colOff>
      <xdr:row>3</xdr:row>
      <xdr:rowOff>38100</xdr:rowOff>
    </xdr:from>
    <xdr:to>
      <xdr:col>6</xdr:col>
      <xdr:colOff>142875</xdr:colOff>
      <xdr:row>6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3638550" y="495300"/>
          <a:ext cx="10477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Configurations</a:t>
          </a:r>
        </a:p>
      </xdr:txBody>
    </xdr:sp>
    <xdr:clientData/>
  </xdr:twoCellAnchor>
  <xdr:twoCellAnchor>
    <xdr:from>
      <xdr:col>9</xdr:col>
      <xdr:colOff>47625</xdr:colOff>
      <xdr:row>3</xdr:row>
      <xdr:rowOff>104775</xdr:rowOff>
    </xdr:from>
    <xdr:to>
      <xdr:col>10</xdr:col>
      <xdr:colOff>76200</xdr:colOff>
      <xdr:row>4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6572250" y="561975"/>
          <a:ext cx="619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#1</a:t>
          </a:r>
        </a:p>
      </xdr:txBody>
    </xdr:sp>
    <xdr:clientData/>
  </xdr:twoCellAnchor>
  <xdr:twoCellAnchor>
    <xdr:from>
      <xdr:col>9</xdr:col>
      <xdr:colOff>66675</xdr:colOff>
      <xdr:row>5</xdr:row>
      <xdr:rowOff>0</xdr:rowOff>
    </xdr:from>
    <xdr:to>
      <xdr:col>10</xdr:col>
      <xdr:colOff>104775</xdr:colOff>
      <xdr:row>6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6591300" y="762000"/>
          <a:ext cx="628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#2</a:t>
          </a:r>
        </a:p>
      </xdr:txBody>
    </xdr:sp>
    <xdr:clientData/>
  </xdr:twoCellAnchor>
  <xdr:twoCellAnchor>
    <xdr:from>
      <xdr:col>9</xdr:col>
      <xdr:colOff>66675</xdr:colOff>
      <xdr:row>6</xdr:row>
      <xdr:rowOff>76200</xdr:rowOff>
    </xdr:from>
    <xdr:to>
      <xdr:col>10</xdr:col>
      <xdr:colOff>104775</xdr:colOff>
      <xdr:row>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6591300" y="990600"/>
          <a:ext cx="628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#3</a:t>
          </a:r>
        </a:p>
      </xdr:txBody>
    </xdr:sp>
    <xdr:clientData/>
  </xdr:twoCellAnchor>
  <xdr:twoCellAnchor>
    <xdr:from>
      <xdr:col>9</xdr:col>
      <xdr:colOff>38100</xdr:colOff>
      <xdr:row>9</xdr:row>
      <xdr:rowOff>47625</xdr:rowOff>
    </xdr:from>
    <xdr:to>
      <xdr:col>10</xdr:col>
      <xdr:colOff>66675</xdr:colOff>
      <xdr:row>10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6562725" y="1419225"/>
          <a:ext cx="619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#40</a:t>
          </a:r>
        </a:p>
      </xdr:txBody>
    </xdr:sp>
    <xdr:clientData/>
  </xdr:twoCellAnchor>
  <xdr:twoCellAnchor>
    <xdr:from>
      <xdr:col>7</xdr:col>
      <xdr:colOff>219075</xdr:colOff>
      <xdr:row>3</xdr:row>
      <xdr:rowOff>104775</xdr:rowOff>
    </xdr:from>
    <xdr:to>
      <xdr:col>8</xdr:col>
      <xdr:colOff>142875</xdr:colOff>
      <xdr:row>10</xdr:row>
      <xdr:rowOff>142875</xdr:rowOff>
    </xdr:to>
    <xdr:sp>
      <xdr:nvSpPr>
        <xdr:cNvPr id="9" name="Rectangle 15"/>
        <xdr:cNvSpPr>
          <a:spLocks/>
        </xdr:cNvSpPr>
      </xdr:nvSpPr>
      <xdr:spPr>
        <a:xfrm>
          <a:off x="5372100" y="561975"/>
          <a:ext cx="5143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EQIX 10G PeeringSwitch</a:t>
          </a:r>
        </a:p>
      </xdr:txBody>
    </xdr:sp>
    <xdr:clientData/>
  </xdr:twoCellAnchor>
  <xdr:twoCellAnchor>
    <xdr:from>
      <xdr:col>8</xdr:col>
      <xdr:colOff>142875</xdr:colOff>
      <xdr:row>7</xdr:row>
      <xdr:rowOff>47625</xdr:rowOff>
    </xdr:from>
    <xdr:to>
      <xdr:col>9</xdr:col>
      <xdr:colOff>38100</xdr:colOff>
      <xdr:row>9</xdr:row>
      <xdr:rowOff>142875</xdr:rowOff>
    </xdr:to>
    <xdr:sp>
      <xdr:nvSpPr>
        <xdr:cNvPr id="10" name="AutoShape 16"/>
        <xdr:cNvSpPr>
          <a:spLocks/>
        </xdr:cNvSpPr>
      </xdr:nvSpPr>
      <xdr:spPr>
        <a:xfrm rot="10800000">
          <a:off x="5886450" y="1114425"/>
          <a:ext cx="676275" cy="400050"/>
        </a:xfrm>
        <a:prstGeom prst="bentConnector3">
          <a:avLst>
            <a:gd name="adj" fmla="val 50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28575</xdr:rowOff>
    </xdr:from>
    <xdr:to>
      <xdr:col>9</xdr:col>
      <xdr:colOff>66675</xdr:colOff>
      <xdr:row>7</xdr:row>
      <xdr:rowOff>47625</xdr:rowOff>
    </xdr:to>
    <xdr:sp>
      <xdr:nvSpPr>
        <xdr:cNvPr id="11" name="AutoShape 17"/>
        <xdr:cNvSpPr>
          <a:spLocks/>
        </xdr:cNvSpPr>
      </xdr:nvSpPr>
      <xdr:spPr>
        <a:xfrm flipH="1">
          <a:off x="5886450" y="1095375"/>
          <a:ext cx="70485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104775</xdr:rowOff>
    </xdr:from>
    <xdr:to>
      <xdr:col>9</xdr:col>
      <xdr:colOff>66675</xdr:colOff>
      <xdr:row>7</xdr:row>
      <xdr:rowOff>47625</xdr:rowOff>
    </xdr:to>
    <xdr:sp>
      <xdr:nvSpPr>
        <xdr:cNvPr id="12" name="AutoShape 18"/>
        <xdr:cNvSpPr>
          <a:spLocks/>
        </xdr:cNvSpPr>
      </xdr:nvSpPr>
      <xdr:spPr>
        <a:xfrm flipH="1">
          <a:off x="5886450" y="866775"/>
          <a:ext cx="7048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</xdr:row>
      <xdr:rowOff>47625</xdr:rowOff>
    </xdr:from>
    <xdr:to>
      <xdr:col>9</xdr:col>
      <xdr:colOff>47625</xdr:colOff>
      <xdr:row>7</xdr:row>
      <xdr:rowOff>47625</xdr:rowOff>
    </xdr:to>
    <xdr:sp>
      <xdr:nvSpPr>
        <xdr:cNvPr id="13" name="AutoShape 19"/>
        <xdr:cNvSpPr>
          <a:spLocks/>
        </xdr:cNvSpPr>
      </xdr:nvSpPr>
      <xdr:spPr>
        <a:xfrm flipH="1">
          <a:off x="5886450" y="657225"/>
          <a:ext cx="6858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</xdr:row>
      <xdr:rowOff>142875</xdr:rowOff>
    </xdr:from>
    <xdr:to>
      <xdr:col>7</xdr:col>
      <xdr:colOff>219075</xdr:colOff>
      <xdr:row>7</xdr:row>
      <xdr:rowOff>47625</xdr:rowOff>
    </xdr:to>
    <xdr:sp>
      <xdr:nvSpPr>
        <xdr:cNvPr id="14" name="AutoShape 20"/>
        <xdr:cNvSpPr>
          <a:spLocks/>
        </xdr:cNvSpPr>
      </xdr:nvSpPr>
      <xdr:spPr>
        <a:xfrm>
          <a:off x="4686300" y="752475"/>
          <a:ext cx="68580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142875</xdr:rowOff>
    </xdr:from>
    <xdr:to>
      <xdr:col>7</xdr:col>
      <xdr:colOff>209550</xdr:colOff>
      <xdr:row>4</xdr:row>
      <xdr:rowOff>142875</xdr:rowOff>
    </xdr:to>
    <xdr:sp>
      <xdr:nvSpPr>
        <xdr:cNvPr id="15" name="Line 21"/>
        <xdr:cNvSpPr>
          <a:spLocks/>
        </xdr:cNvSpPr>
      </xdr:nvSpPr>
      <xdr:spPr>
        <a:xfrm>
          <a:off x="4676775" y="752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4</xdr:row>
      <xdr:rowOff>9525</xdr:rowOff>
    </xdr:from>
    <xdr:to>
      <xdr:col>7</xdr:col>
      <xdr:colOff>219075</xdr:colOff>
      <xdr:row>4</xdr:row>
      <xdr:rowOff>142875</xdr:rowOff>
    </xdr:to>
    <xdr:sp>
      <xdr:nvSpPr>
        <xdr:cNvPr id="16" name="Line 22"/>
        <xdr:cNvSpPr>
          <a:spLocks/>
        </xdr:cNvSpPr>
      </xdr:nvSpPr>
      <xdr:spPr>
        <a:xfrm flipV="1">
          <a:off x="4695825" y="619125"/>
          <a:ext cx="6762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14</xdr:row>
      <xdr:rowOff>371475</xdr:rowOff>
    </xdr:from>
    <xdr:to>
      <xdr:col>13</xdr:col>
      <xdr:colOff>352425</xdr:colOff>
      <xdr:row>27</xdr:row>
      <xdr:rowOff>38100</xdr:rowOff>
    </xdr:to>
    <xdr:graphicFrame>
      <xdr:nvGraphicFramePr>
        <xdr:cNvPr id="17" name="Chart 25"/>
        <xdr:cNvGraphicFramePr/>
      </xdr:nvGraphicFramePr>
      <xdr:xfrm>
        <a:off x="5867400" y="2505075"/>
        <a:ext cx="47625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47625</xdr:rowOff>
    </xdr:from>
    <xdr:to>
      <xdr:col>9</xdr:col>
      <xdr:colOff>180975</xdr:colOff>
      <xdr:row>11</xdr:row>
      <xdr:rowOff>142875</xdr:rowOff>
    </xdr:to>
    <xdr:sp>
      <xdr:nvSpPr>
        <xdr:cNvPr id="1" name="Rectangle 35"/>
        <xdr:cNvSpPr>
          <a:spLocks/>
        </xdr:cNvSpPr>
      </xdr:nvSpPr>
      <xdr:spPr>
        <a:xfrm>
          <a:off x="2943225" y="200025"/>
          <a:ext cx="38004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14</xdr:row>
      <xdr:rowOff>28575</xdr:rowOff>
    </xdr:from>
    <xdr:to>
      <xdr:col>16</xdr:col>
      <xdr:colOff>1285875</xdr:colOff>
      <xdr:row>32</xdr:row>
      <xdr:rowOff>85725</xdr:rowOff>
    </xdr:to>
    <xdr:graphicFrame>
      <xdr:nvGraphicFramePr>
        <xdr:cNvPr id="2" name="Chart 19"/>
        <xdr:cNvGraphicFramePr/>
      </xdr:nvGraphicFramePr>
      <xdr:xfrm>
        <a:off x="7096125" y="2162175"/>
        <a:ext cx="7067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714375</xdr:colOff>
      <xdr:row>3</xdr:row>
      <xdr:rowOff>47625</xdr:rowOff>
    </xdr:from>
    <xdr:to>
      <xdr:col>3</xdr:col>
      <xdr:colOff>504825</xdr:colOff>
      <xdr:row>4</xdr:row>
      <xdr:rowOff>104775</xdr:rowOff>
    </xdr:to>
    <xdr:sp>
      <xdr:nvSpPr>
        <xdr:cNvPr id="3" name="Rectangle 20"/>
        <xdr:cNvSpPr>
          <a:spLocks/>
        </xdr:cNvSpPr>
      </xdr:nvSpPr>
      <xdr:spPr>
        <a:xfrm>
          <a:off x="1333500" y="504825"/>
          <a:ext cx="1685925" cy="209550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363636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ISP  Ingress Transport</a:t>
          </a:r>
        </a:p>
      </xdr:txBody>
    </xdr:sp>
    <xdr:clientData/>
  </xdr:twoCellAnchor>
  <xdr:twoCellAnchor>
    <xdr:from>
      <xdr:col>1</xdr:col>
      <xdr:colOff>0</xdr:colOff>
      <xdr:row>1</xdr:row>
      <xdr:rowOff>123825</xdr:rowOff>
    </xdr:from>
    <xdr:to>
      <xdr:col>1</xdr:col>
      <xdr:colOff>752475</xdr:colOff>
      <xdr:row>6</xdr:row>
      <xdr:rowOff>66675</xdr:rowOff>
    </xdr:to>
    <xdr:sp>
      <xdr:nvSpPr>
        <xdr:cNvPr id="4" name="AutoShape 21"/>
        <xdr:cNvSpPr>
          <a:spLocks/>
        </xdr:cNvSpPr>
      </xdr:nvSpPr>
      <xdr:spPr>
        <a:xfrm>
          <a:off x="619125" y="276225"/>
          <a:ext cx="752475" cy="704850"/>
        </a:xfrm>
        <a:prstGeom prst="cloudCallout">
          <a:avLst>
            <a:gd name="adj1" fmla="val -925"/>
            <a:gd name="adj2" fmla="val 6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ISP POP Outside the EQIX IBX</a:t>
          </a:r>
        </a:p>
      </xdr:txBody>
    </xdr:sp>
    <xdr:clientData/>
  </xdr:twoCellAnchor>
  <xdr:twoCellAnchor>
    <xdr:from>
      <xdr:col>3</xdr:col>
      <xdr:colOff>504825</xdr:colOff>
      <xdr:row>3</xdr:row>
      <xdr:rowOff>38100</xdr:rowOff>
    </xdr:from>
    <xdr:to>
      <xdr:col>5</xdr:col>
      <xdr:colOff>190500</xdr:colOff>
      <xdr:row>6</xdr:row>
      <xdr:rowOff>76200</xdr:rowOff>
    </xdr:to>
    <xdr:sp>
      <xdr:nvSpPr>
        <xdr:cNvPr id="5" name="Rectangle 22"/>
        <xdr:cNvSpPr>
          <a:spLocks/>
        </xdr:cNvSpPr>
      </xdr:nvSpPr>
      <xdr:spPr>
        <a:xfrm>
          <a:off x="3019425" y="495300"/>
          <a:ext cx="10287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Router
</a:t>
          </a:r>
        </a:p>
      </xdr:txBody>
    </xdr:sp>
    <xdr:clientData/>
  </xdr:twoCellAnchor>
  <xdr:twoCellAnchor>
    <xdr:from>
      <xdr:col>7</xdr:col>
      <xdr:colOff>590550</xdr:colOff>
      <xdr:row>3</xdr:row>
      <xdr:rowOff>104775</xdr:rowOff>
    </xdr:from>
    <xdr:to>
      <xdr:col>9</xdr:col>
      <xdr:colOff>9525</xdr:colOff>
      <xdr:row>4</xdr:row>
      <xdr:rowOff>142875</xdr:rowOff>
    </xdr:to>
    <xdr:sp>
      <xdr:nvSpPr>
        <xdr:cNvPr id="6" name="Rectangle 23"/>
        <xdr:cNvSpPr>
          <a:spLocks/>
        </xdr:cNvSpPr>
      </xdr:nvSpPr>
      <xdr:spPr>
        <a:xfrm>
          <a:off x="5953125" y="561975"/>
          <a:ext cx="619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#1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19050</xdr:colOff>
      <xdr:row>6</xdr:row>
      <xdr:rowOff>38100</xdr:rowOff>
    </xdr:to>
    <xdr:sp>
      <xdr:nvSpPr>
        <xdr:cNvPr id="7" name="Rectangle 24"/>
        <xdr:cNvSpPr>
          <a:spLocks/>
        </xdr:cNvSpPr>
      </xdr:nvSpPr>
      <xdr:spPr>
        <a:xfrm>
          <a:off x="5972175" y="762000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#2</a:t>
          </a:r>
        </a:p>
      </xdr:txBody>
    </xdr:sp>
    <xdr:clientData/>
  </xdr:twoCellAnchor>
  <xdr:twoCellAnchor>
    <xdr:from>
      <xdr:col>8</xdr:col>
      <xdr:colOff>0</xdr:colOff>
      <xdr:row>6</xdr:row>
      <xdr:rowOff>76200</xdr:rowOff>
    </xdr:from>
    <xdr:to>
      <xdr:col>9</xdr:col>
      <xdr:colOff>19050</xdr:colOff>
      <xdr:row>7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5972175" y="990600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#3</a:t>
          </a:r>
        </a:p>
      </xdr:txBody>
    </xdr:sp>
    <xdr:clientData/>
  </xdr:twoCellAnchor>
  <xdr:twoCellAnchor>
    <xdr:from>
      <xdr:col>7</xdr:col>
      <xdr:colOff>581025</xdr:colOff>
      <xdr:row>9</xdr:row>
      <xdr:rowOff>47625</xdr:rowOff>
    </xdr:from>
    <xdr:to>
      <xdr:col>9</xdr:col>
      <xdr:colOff>0</xdr:colOff>
      <xdr:row>10</xdr:row>
      <xdr:rowOff>76200</xdr:rowOff>
    </xdr:to>
    <xdr:sp>
      <xdr:nvSpPr>
        <xdr:cNvPr id="9" name="Rectangle 26"/>
        <xdr:cNvSpPr>
          <a:spLocks/>
        </xdr:cNvSpPr>
      </xdr:nvSpPr>
      <xdr:spPr>
        <a:xfrm>
          <a:off x="5943600" y="1419225"/>
          <a:ext cx="619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#40</a:t>
          </a:r>
        </a:p>
      </xdr:txBody>
    </xdr:sp>
    <xdr:clientData/>
  </xdr:twoCellAnchor>
  <xdr:twoCellAnchor>
    <xdr:from>
      <xdr:col>6</xdr:col>
      <xdr:colOff>133350</xdr:colOff>
      <xdr:row>3</xdr:row>
      <xdr:rowOff>104775</xdr:rowOff>
    </xdr:from>
    <xdr:to>
      <xdr:col>6</xdr:col>
      <xdr:colOff>657225</xdr:colOff>
      <xdr:row>10</xdr:row>
      <xdr:rowOff>142875</xdr:rowOff>
    </xdr:to>
    <xdr:sp>
      <xdr:nvSpPr>
        <xdr:cNvPr id="10" name="Rectangle 27"/>
        <xdr:cNvSpPr>
          <a:spLocks/>
        </xdr:cNvSpPr>
      </xdr:nvSpPr>
      <xdr:spPr>
        <a:xfrm>
          <a:off x="4743450" y="561975"/>
          <a:ext cx="5238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Switch</a:t>
          </a:r>
        </a:p>
      </xdr:txBody>
    </xdr:sp>
    <xdr:clientData/>
  </xdr:twoCellAnchor>
  <xdr:twoCellAnchor>
    <xdr:from>
      <xdr:col>6</xdr:col>
      <xdr:colOff>657225</xdr:colOff>
      <xdr:row>7</xdr:row>
      <xdr:rowOff>47625</xdr:rowOff>
    </xdr:from>
    <xdr:to>
      <xdr:col>7</xdr:col>
      <xdr:colOff>581025</xdr:colOff>
      <xdr:row>9</xdr:row>
      <xdr:rowOff>142875</xdr:rowOff>
    </xdr:to>
    <xdr:sp>
      <xdr:nvSpPr>
        <xdr:cNvPr id="11" name="AutoShape 28"/>
        <xdr:cNvSpPr>
          <a:spLocks/>
        </xdr:cNvSpPr>
      </xdr:nvSpPr>
      <xdr:spPr>
        <a:xfrm rot="10800000">
          <a:off x="5267325" y="1114425"/>
          <a:ext cx="676275" cy="400050"/>
        </a:xfrm>
        <a:prstGeom prst="bentConnector3">
          <a:avLst>
            <a:gd name="adj" fmla="val 50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7</xdr:row>
      <xdr:rowOff>28575</xdr:rowOff>
    </xdr:from>
    <xdr:to>
      <xdr:col>8</xdr:col>
      <xdr:colOff>0</xdr:colOff>
      <xdr:row>7</xdr:row>
      <xdr:rowOff>47625</xdr:rowOff>
    </xdr:to>
    <xdr:sp>
      <xdr:nvSpPr>
        <xdr:cNvPr id="12" name="AutoShape 29"/>
        <xdr:cNvSpPr>
          <a:spLocks/>
        </xdr:cNvSpPr>
      </xdr:nvSpPr>
      <xdr:spPr>
        <a:xfrm flipH="1">
          <a:off x="5267325" y="1095375"/>
          <a:ext cx="70485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5</xdr:row>
      <xdr:rowOff>104775</xdr:rowOff>
    </xdr:from>
    <xdr:to>
      <xdr:col>8</xdr:col>
      <xdr:colOff>0</xdr:colOff>
      <xdr:row>7</xdr:row>
      <xdr:rowOff>47625</xdr:rowOff>
    </xdr:to>
    <xdr:sp>
      <xdr:nvSpPr>
        <xdr:cNvPr id="13" name="AutoShape 30"/>
        <xdr:cNvSpPr>
          <a:spLocks/>
        </xdr:cNvSpPr>
      </xdr:nvSpPr>
      <xdr:spPr>
        <a:xfrm flipH="1">
          <a:off x="5267325" y="866775"/>
          <a:ext cx="7048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4</xdr:row>
      <xdr:rowOff>47625</xdr:rowOff>
    </xdr:from>
    <xdr:to>
      <xdr:col>7</xdr:col>
      <xdr:colOff>590550</xdr:colOff>
      <xdr:row>7</xdr:row>
      <xdr:rowOff>47625</xdr:rowOff>
    </xdr:to>
    <xdr:sp>
      <xdr:nvSpPr>
        <xdr:cNvPr id="14" name="AutoShape 31"/>
        <xdr:cNvSpPr>
          <a:spLocks/>
        </xdr:cNvSpPr>
      </xdr:nvSpPr>
      <xdr:spPr>
        <a:xfrm flipH="1">
          <a:off x="5267325" y="657225"/>
          <a:ext cx="6858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4</xdr:row>
      <xdr:rowOff>142875</xdr:rowOff>
    </xdr:from>
    <xdr:to>
      <xdr:col>6</xdr:col>
      <xdr:colOff>133350</xdr:colOff>
      <xdr:row>7</xdr:row>
      <xdr:rowOff>47625</xdr:rowOff>
    </xdr:to>
    <xdr:sp>
      <xdr:nvSpPr>
        <xdr:cNvPr id="15" name="AutoShape 32"/>
        <xdr:cNvSpPr>
          <a:spLocks/>
        </xdr:cNvSpPr>
      </xdr:nvSpPr>
      <xdr:spPr>
        <a:xfrm>
          <a:off x="4048125" y="752475"/>
          <a:ext cx="6953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142875</xdr:rowOff>
    </xdr:from>
    <xdr:to>
      <xdr:col>6</xdr:col>
      <xdr:colOff>123825</xdr:colOff>
      <xdr:row>4</xdr:row>
      <xdr:rowOff>142875</xdr:rowOff>
    </xdr:to>
    <xdr:sp>
      <xdr:nvSpPr>
        <xdr:cNvPr id="16" name="Line 33"/>
        <xdr:cNvSpPr>
          <a:spLocks/>
        </xdr:cNvSpPr>
      </xdr:nvSpPr>
      <xdr:spPr>
        <a:xfrm>
          <a:off x="4038600" y="7524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</xdr:rowOff>
    </xdr:from>
    <xdr:to>
      <xdr:col>6</xdr:col>
      <xdr:colOff>133350</xdr:colOff>
      <xdr:row>4</xdr:row>
      <xdr:rowOff>142875</xdr:rowOff>
    </xdr:to>
    <xdr:sp>
      <xdr:nvSpPr>
        <xdr:cNvPr id="17" name="Line 34"/>
        <xdr:cNvSpPr>
          <a:spLocks/>
        </xdr:cNvSpPr>
      </xdr:nvSpPr>
      <xdr:spPr>
        <a:xfrm flipV="1">
          <a:off x="4057650" y="619125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32</xdr:row>
      <xdr:rowOff>123825</xdr:rowOff>
    </xdr:from>
    <xdr:to>
      <xdr:col>14</xdr:col>
      <xdr:colOff>114300</xdr:colOff>
      <xdr:row>47</xdr:row>
      <xdr:rowOff>76200</xdr:rowOff>
    </xdr:to>
    <xdr:graphicFrame>
      <xdr:nvGraphicFramePr>
        <xdr:cNvPr id="18" name="Chart 36"/>
        <xdr:cNvGraphicFramePr/>
      </xdr:nvGraphicFramePr>
      <xdr:xfrm>
        <a:off x="6686550" y="5610225"/>
        <a:ext cx="47625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10</xdr:col>
      <xdr:colOff>885825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476625" y="0"/>
          <a:ext cx="4505325" cy="18192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</xdr:row>
      <xdr:rowOff>47625</xdr:rowOff>
    </xdr:from>
    <xdr:to>
      <xdr:col>4</xdr:col>
      <xdr:colOff>504825</xdr:colOff>
      <xdr:row>4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962150" y="504825"/>
          <a:ext cx="1676400" cy="209550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363636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ISP  Ingress Transport</a:t>
          </a:r>
        </a:p>
      </xdr:txBody>
    </xdr:sp>
    <xdr:clientData/>
  </xdr:twoCellAnchor>
  <xdr:twoCellAnchor>
    <xdr:from>
      <xdr:col>1</xdr:col>
      <xdr:colOff>619125</xdr:colOff>
      <xdr:row>1</xdr:row>
      <xdr:rowOff>123825</xdr:rowOff>
    </xdr:from>
    <xdr:to>
      <xdr:col>2</xdr:col>
      <xdr:colOff>342900</xdr:colOff>
      <xdr:row>6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238250" y="276225"/>
          <a:ext cx="752475" cy="704850"/>
        </a:xfrm>
        <a:prstGeom prst="cloudCallout">
          <a:avLst>
            <a:gd name="adj1" fmla="val -925"/>
            <a:gd name="adj2" fmla="val 6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ISP POP Outside the EQIX IBX</a:t>
          </a:r>
        </a:p>
      </xdr:txBody>
    </xdr:sp>
    <xdr:clientData/>
  </xdr:twoCellAnchor>
  <xdr:twoCellAnchor>
    <xdr:from>
      <xdr:col>4</xdr:col>
      <xdr:colOff>504825</xdr:colOff>
      <xdr:row>3</xdr:row>
      <xdr:rowOff>38100</xdr:rowOff>
    </xdr:from>
    <xdr:to>
      <xdr:col>6</xdr:col>
      <xdr:colOff>133350</xdr:colOff>
      <xdr:row>6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3638550" y="495300"/>
          <a:ext cx="10382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Configurations</a:t>
          </a:r>
        </a:p>
      </xdr:txBody>
    </xdr:sp>
    <xdr:clientData/>
  </xdr:twoCellAnchor>
  <xdr:twoCellAnchor>
    <xdr:from>
      <xdr:col>9</xdr:col>
      <xdr:colOff>47625</xdr:colOff>
      <xdr:row>3</xdr:row>
      <xdr:rowOff>104775</xdr:rowOff>
    </xdr:from>
    <xdr:to>
      <xdr:col>10</xdr:col>
      <xdr:colOff>76200</xdr:colOff>
      <xdr:row>4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6553200" y="561975"/>
          <a:ext cx="619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#1</a:t>
          </a:r>
        </a:p>
      </xdr:txBody>
    </xdr:sp>
    <xdr:clientData/>
  </xdr:twoCellAnchor>
  <xdr:twoCellAnchor>
    <xdr:from>
      <xdr:col>9</xdr:col>
      <xdr:colOff>66675</xdr:colOff>
      <xdr:row>5</xdr:row>
      <xdr:rowOff>0</xdr:rowOff>
    </xdr:from>
    <xdr:to>
      <xdr:col>10</xdr:col>
      <xdr:colOff>104775</xdr:colOff>
      <xdr:row>6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6572250" y="762000"/>
          <a:ext cx="628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#2</a:t>
          </a:r>
        </a:p>
      </xdr:txBody>
    </xdr:sp>
    <xdr:clientData/>
  </xdr:twoCellAnchor>
  <xdr:twoCellAnchor>
    <xdr:from>
      <xdr:col>9</xdr:col>
      <xdr:colOff>66675</xdr:colOff>
      <xdr:row>6</xdr:row>
      <xdr:rowOff>76200</xdr:rowOff>
    </xdr:from>
    <xdr:to>
      <xdr:col>10</xdr:col>
      <xdr:colOff>104775</xdr:colOff>
      <xdr:row>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6572250" y="990600"/>
          <a:ext cx="628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#3</a:t>
          </a:r>
        </a:p>
      </xdr:txBody>
    </xdr:sp>
    <xdr:clientData/>
  </xdr:twoCellAnchor>
  <xdr:twoCellAnchor>
    <xdr:from>
      <xdr:col>9</xdr:col>
      <xdr:colOff>38100</xdr:colOff>
      <xdr:row>9</xdr:row>
      <xdr:rowOff>47625</xdr:rowOff>
    </xdr:from>
    <xdr:to>
      <xdr:col>10</xdr:col>
      <xdr:colOff>66675</xdr:colOff>
      <xdr:row>10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6543675" y="1419225"/>
          <a:ext cx="619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#40</a:t>
          </a:r>
        </a:p>
      </xdr:txBody>
    </xdr:sp>
    <xdr:clientData/>
  </xdr:twoCellAnchor>
  <xdr:twoCellAnchor>
    <xdr:from>
      <xdr:col>7</xdr:col>
      <xdr:colOff>219075</xdr:colOff>
      <xdr:row>3</xdr:row>
      <xdr:rowOff>104775</xdr:rowOff>
    </xdr:from>
    <xdr:to>
      <xdr:col>8</xdr:col>
      <xdr:colOff>142875</xdr:colOff>
      <xdr:row>10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5353050" y="561975"/>
          <a:ext cx="5143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EQIX 10G PeeringSwitch</a:t>
          </a:r>
        </a:p>
      </xdr:txBody>
    </xdr:sp>
    <xdr:clientData/>
  </xdr:twoCellAnchor>
  <xdr:twoCellAnchor>
    <xdr:from>
      <xdr:col>8</xdr:col>
      <xdr:colOff>142875</xdr:colOff>
      <xdr:row>7</xdr:row>
      <xdr:rowOff>47625</xdr:rowOff>
    </xdr:from>
    <xdr:to>
      <xdr:col>9</xdr:col>
      <xdr:colOff>38100</xdr:colOff>
      <xdr:row>9</xdr:row>
      <xdr:rowOff>142875</xdr:rowOff>
    </xdr:to>
    <xdr:sp>
      <xdr:nvSpPr>
        <xdr:cNvPr id="10" name="AutoShape 10"/>
        <xdr:cNvSpPr>
          <a:spLocks/>
        </xdr:cNvSpPr>
      </xdr:nvSpPr>
      <xdr:spPr>
        <a:xfrm rot="10800000">
          <a:off x="5867400" y="1114425"/>
          <a:ext cx="676275" cy="400050"/>
        </a:xfrm>
        <a:prstGeom prst="bentConnector3">
          <a:avLst>
            <a:gd name="adj" fmla="val 50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28575</xdr:rowOff>
    </xdr:from>
    <xdr:to>
      <xdr:col>9</xdr:col>
      <xdr:colOff>66675</xdr:colOff>
      <xdr:row>7</xdr:row>
      <xdr:rowOff>47625</xdr:rowOff>
    </xdr:to>
    <xdr:sp>
      <xdr:nvSpPr>
        <xdr:cNvPr id="11" name="AutoShape 11"/>
        <xdr:cNvSpPr>
          <a:spLocks/>
        </xdr:cNvSpPr>
      </xdr:nvSpPr>
      <xdr:spPr>
        <a:xfrm flipH="1">
          <a:off x="5867400" y="1095375"/>
          <a:ext cx="70485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104775</xdr:rowOff>
    </xdr:from>
    <xdr:to>
      <xdr:col>9</xdr:col>
      <xdr:colOff>66675</xdr:colOff>
      <xdr:row>7</xdr:row>
      <xdr:rowOff>47625</xdr:rowOff>
    </xdr:to>
    <xdr:sp>
      <xdr:nvSpPr>
        <xdr:cNvPr id="12" name="AutoShape 12"/>
        <xdr:cNvSpPr>
          <a:spLocks/>
        </xdr:cNvSpPr>
      </xdr:nvSpPr>
      <xdr:spPr>
        <a:xfrm flipH="1">
          <a:off x="5867400" y="866775"/>
          <a:ext cx="7048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</xdr:row>
      <xdr:rowOff>47625</xdr:rowOff>
    </xdr:from>
    <xdr:to>
      <xdr:col>9</xdr:col>
      <xdr:colOff>47625</xdr:colOff>
      <xdr:row>7</xdr:row>
      <xdr:rowOff>47625</xdr:rowOff>
    </xdr:to>
    <xdr:sp>
      <xdr:nvSpPr>
        <xdr:cNvPr id="13" name="AutoShape 13"/>
        <xdr:cNvSpPr>
          <a:spLocks/>
        </xdr:cNvSpPr>
      </xdr:nvSpPr>
      <xdr:spPr>
        <a:xfrm flipH="1">
          <a:off x="5867400" y="657225"/>
          <a:ext cx="6858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142875</xdr:rowOff>
    </xdr:from>
    <xdr:to>
      <xdr:col>7</xdr:col>
      <xdr:colOff>219075</xdr:colOff>
      <xdr:row>7</xdr:row>
      <xdr:rowOff>47625</xdr:rowOff>
    </xdr:to>
    <xdr:sp>
      <xdr:nvSpPr>
        <xdr:cNvPr id="14" name="AutoShape 14"/>
        <xdr:cNvSpPr>
          <a:spLocks/>
        </xdr:cNvSpPr>
      </xdr:nvSpPr>
      <xdr:spPr>
        <a:xfrm>
          <a:off x="4676775" y="752475"/>
          <a:ext cx="67627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142875</xdr:rowOff>
    </xdr:from>
    <xdr:to>
      <xdr:col>7</xdr:col>
      <xdr:colOff>209550</xdr:colOff>
      <xdr:row>4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4676775" y="752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</xdr:row>
      <xdr:rowOff>9525</xdr:rowOff>
    </xdr:from>
    <xdr:to>
      <xdr:col>7</xdr:col>
      <xdr:colOff>219075</xdr:colOff>
      <xdr:row>4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4686300" y="619125"/>
          <a:ext cx="666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685800</xdr:rowOff>
    </xdr:from>
    <xdr:to>
      <xdr:col>12</xdr:col>
      <xdr:colOff>1428750</xdr:colOff>
      <xdr:row>29</xdr:row>
      <xdr:rowOff>38100</xdr:rowOff>
    </xdr:to>
    <xdr:graphicFrame>
      <xdr:nvGraphicFramePr>
        <xdr:cNvPr id="17" name="Chart 17"/>
        <xdr:cNvGraphicFramePr/>
      </xdr:nvGraphicFramePr>
      <xdr:xfrm>
        <a:off x="5276850" y="2819400"/>
        <a:ext cx="47529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47625</xdr:rowOff>
    </xdr:from>
    <xdr:to>
      <xdr:col>9</xdr:col>
      <xdr:colOff>180975</xdr:colOff>
      <xdr:row>11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943225" y="200025"/>
          <a:ext cx="378142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142875</xdr:rowOff>
    </xdr:from>
    <xdr:to>
      <xdr:col>16</xdr:col>
      <xdr:colOff>257175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6086475" y="3038475"/>
        <a:ext cx="7029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714375</xdr:colOff>
      <xdr:row>3</xdr:row>
      <xdr:rowOff>47625</xdr:rowOff>
    </xdr:from>
    <xdr:to>
      <xdr:col>3</xdr:col>
      <xdr:colOff>504825</xdr:colOff>
      <xdr:row>4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1333500" y="504825"/>
          <a:ext cx="1685925" cy="209550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363636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ISP  Ingress Transport</a:t>
          </a:r>
        </a:p>
      </xdr:txBody>
    </xdr:sp>
    <xdr:clientData/>
  </xdr:twoCellAnchor>
  <xdr:twoCellAnchor>
    <xdr:from>
      <xdr:col>1</xdr:col>
      <xdr:colOff>0</xdr:colOff>
      <xdr:row>1</xdr:row>
      <xdr:rowOff>123825</xdr:rowOff>
    </xdr:from>
    <xdr:to>
      <xdr:col>1</xdr:col>
      <xdr:colOff>752475</xdr:colOff>
      <xdr:row>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619125" y="276225"/>
          <a:ext cx="752475" cy="704850"/>
        </a:xfrm>
        <a:prstGeom prst="cloudCallout">
          <a:avLst>
            <a:gd name="adj1" fmla="val -925"/>
            <a:gd name="adj2" fmla="val 6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ISP POP Outside the EQIX IBX</a:t>
          </a:r>
        </a:p>
      </xdr:txBody>
    </xdr:sp>
    <xdr:clientData/>
  </xdr:twoCellAnchor>
  <xdr:twoCellAnchor>
    <xdr:from>
      <xdr:col>3</xdr:col>
      <xdr:colOff>504825</xdr:colOff>
      <xdr:row>3</xdr:row>
      <xdr:rowOff>38100</xdr:rowOff>
    </xdr:from>
    <xdr:to>
      <xdr:col>5</xdr:col>
      <xdr:colOff>190500</xdr:colOff>
      <xdr:row>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3019425" y="495300"/>
          <a:ext cx="10287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Router
</a:t>
          </a:r>
        </a:p>
      </xdr:txBody>
    </xdr:sp>
    <xdr:clientData/>
  </xdr:twoCellAnchor>
  <xdr:twoCellAnchor>
    <xdr:from>
      <xdr:col>7</xdr:col>
      <xdr:colOff>571500</xdr:colOff>
      <xdr:row>3</xdr:row>
      <xdr:rowOff>104775</xdr:rowOff>
    </xdr:from>
    <xdr:to>
      <xdr:col>9</xdr:col>
      <xdr:colOff>9525</xdr:colOff>
      <xdr:row>4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5934075" y="561975"/>
          <a:ext cx="619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#1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19050</xdr:colOff>
      <xdr:row>6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5953125" y="762000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#2</a:t>
          </a:r>
        </a:p>
      </xdr:txBody>
    </xdr:sp>
    <xdr:clientData/>
  </xdr:twoCellAnchor>
  <xdr:twoCellAnchor>
    <xdr:from>
      <xdr:col>8</xdr:col>
      <xdr:colOff>0</xdr:colOff>
      <xdr:row>6</xdr:row>
      <xdr:rowOff>76200</xdr:rowOff>
    </xdr:from>
    <xdr:to>
      <xdr:col>9</xdr:col>
      <xdr:colOff>19050</xdr:colOff>
      <xdr:row>7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5953125" y="990600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#3</a:t>
          </a:r>
        </a:p>
      </xdr:txBody>
    </xdr:sp>
    <xdr:clientData/>
  </xdr:twoCellAnchor>
  <xdr:twoCellAnchor>
    <xdr:from>
      <xdr:col>7</xdr:col>
      <xdr:colOff>571500</xdr:colOff>
      <xdr:row>9</xdr:row>
      <xdr:rowOff>47625</xdr:rowOff>
    </xdr:from>
    <xdr:to>
      <xdr:col>9</xdr:col>
      <xdr:colOff>0</xdr:colOff>
      <xdr:row>10</xdr:row>
      <xdr:rowOff>76200</xdr:rowOff>
    </xdr:to>
    <xdr:sp>
      <xdr:nvSpPr>
        <xdr:cNvPr id="9" name="Rectangle 9"/>
        <xdr:cNvSpPr>
          <a:spLocks/>
        </xdr:cNvSpPr>
      </xdr:nvSpPr>
      <xdr:spPr>
        <a:xfrm>
          <a:off x="5934075" y="1419225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Peer #40</a:t>
          </a:r>
        </a:p>
      </xdr:txBody>
    </xdr:sp>
    <xdr:clientData/>
  </xdr:twoCellAnchor>
  <xdr:twoCellAnchor>
    <xdr:from>
      <xdr:col>6</xdr:col>
      <xdr:colOff>133350</xdr:colOff>
      <xdr:row>3</xdr:row>
      <xdr:rowOff>104775</xdr:rowOff>
    </xdr:from>
    <xdr:to>
      <xdr:col>6</xdr:col>
      <xdr:colOff>657225</xdr:colOff>
      <xdr:row>10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4743450" y="561975"/>
          <a:ext cx="5238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Switch</a:t>
          </a:r>
        </a:p>
      </xdr:txBody>
    </xdr:sp>
    <xdr:clientData/>
  </xdr:twoCellAnchor>
  <xdr:twoCellAnchor>
    <xdr:from>
      <xdr:col>6</xdr:col>
      <xdr:colOff>657225</xdr:colOff>
      <xdr:row>7</xdr:row>
      <xdr:rowOff>47625</xdr:rowOff>
    </xdr:from>
    <xdr:to>
      <xdr:col>7</xdr:col>
      <xdr:colOff>571500</xdr:colOff>
      <xdr:row>9</xdr:row>
      <xdr:rowOff>142875</xdr:rowOff>
    </xdr:to>
    <xdr:sp>
      <xdr:nvSpPr>
        <xdr:cNvPr id="11" name="AutoShape 11"/>
        <xdr:cNvSpPr>
          <a:spLocks/>
        </xdr:cNvSpPr>
      </xdr:nvSpPr>
      <xdr:spPr>
        <a:xfrm rot="10800000">
          <a:off x="5267325" y="1114425"/>
          <a:ext cx="666750" cy="400050"/>
        </a:xfrm>
        <a:prstGeom prst="bentConnector3">
          <a:avLst>
            <a:gd name="adj" fmla="val 50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7</xdr:row>
      <xdr:rowOff>28575</xdr:rowOff>
    </xdr:from>
    <xdr:to>
      <xdr:col>8</xdr:col>
      <xdr:colOff>0</xdr:colOff>
      <xdr:row>7</xdr:row>
      <xdr:rowOff>47625</xdr:rowOff>
    </xdr:to>
    <xdr:sp>
      <xdr:nvSpPr>
        <xdr:cNvPr id="12" name="AutoShape 12"/>
        <xdr:cNvSpPr>
          <a:spLocks/>
        </xdr:cNvSpPr>
      </xdr:nvSpPr>
      <xdr:spPr>
        <a:xfrm flipH="1">
          <a:off x="5267325" y="1095375"/>
          <a:ext cx="68580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5</xdr:row>
      <xdr:rowOff>104775</xdr:rowOff>
    </xdr:from>
    <xdr:to>
      <xdr:col>8</xdr:col>
      <xdr:colOff>0</xdr:colOff>
      <xdr:row>7</xdr:row>
      <xdr:rowOff>47625</xdr:rowOff>
    </xdr:to>
    <xdr:sp>
      <xdr:nvSpPr>
        <xdr:cNvPr id="13" name="AutoShape 13"/>
        <xdr:cNvSpPr>
          <a:spLocks/>
        </xdr:cNvSpPr>
      </xdr:nvSpPr>
      <xdr:spPr>
        <a:xfrm flipH="1">
          <a:off x="5267325" y="866775"/>
          <a:ext cx="68580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4</xdr:row>
      <xdr:rowOff>47625</xdr:rowOff>
    </xdr:from>
    <xdr:to>
      <xdr:col>7</xdr:col>
      <xdr:colOff>571500</xdr:colOff>
      <xdr:row>7</xdr:row>
      <xdr:rowOff>47625</xdr:rowOff>
    </xdr:to>
    <xdr:sp>
      <xdr:nvSpPr>
        <xdr:cNvPr id="14" name="AutoShape 14"/>
        <xdr:cNvSpPr>
          <a:spLocks/>
        </xdr:cNvSpPr>
      </xdr:nvSpPr>
      <xdr:spPr>
        <a:xfrm flipH="1">
          <a:off x="5267325" y="657225"/>
          <a:ext cx="66675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4</xdr:row>
      <xdr:rowOff>142875</xdr:rowOff>
    </xdr:from>
    <xdr:to>
      <xdr:col>6</xdr:col>
      <xdr:colOff>133350</xdr:colOff>
      <xdr:row>7</xdr:row>
      <xdr:rowOff>47625</xdr:rowOff>
    </xdr:to>
    <xdr:sp>
      <xdr:nvSpPr>
        <xdr:cNvPr id="15" name="AutoShape 15"/>
        <xdr:cNvSpPr>
          <a:spLocks/>
        </xdr:cNvSpPr>
      </xdr:nvSpPr>
      <xdr:spPr>
        <a:xfrm>
          <a:off x="4048125" y="752475"/>
          <a:ext cx="6953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142875</xdr:rowOff>
    </xdr:from>
    <xdr:to>
      <xdr:col>6</xdr:col>
      <xdr:colOff>123825</xdr:colOff>
      <xdr:row>4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4038600" y="7524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</xdr:rowOff>
    </xdr:from>
    <xdr:to>
      <xdr:col>6</xdr:col>
      <xdr:colOff>133350</xdr:colOff>
      <xdr:row>4</xdr:row>
      <xdr:rowOff>142875</xdr:rowOff>
    </xdr:to>
    <xdr:sp>
      <xdr:nvSpPr>
        <xdr:cNvPr id="17" name="Line 17"/>
        <xdr:cNvSpPr>
          <a:spLocks/>
        </xdr:cNvSpPr>
      </xdr:nvSpPr>
      <xdr:spPr>
        <a:xfrm flipV="1">
          <a:off x="4057650" y="619125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workbookViewId="0" topLeftCell="A1">
      <selection activeCell="A15" sqref="A15:H55"/>
    </sheetView>
  </sheetViews>
  <sheetFormatPr defaultColWidth="8.8515625" defaultRowHeight="12.75"/>
  <cols>
    <col min="1" max="1" width="9.28125" style="0" customWidth="1"/>
    <col min="2" max="2" width="15.421875" style="0" customWidth="1"/>
    <col min="3" max="3" width="11.28125" style="0" bestFit="1" customWidth="1"/>
    <col min="4" max="4" width="11.00390625" style="7" customWidth="1"/>
    <col min="5" max="5" width="11.28125" style="0" customWidth="1"/>
    <col min="6" max="6" width="9.8515625" style="0" customWidth="1"/>
    <col min="7" max="7" width="9.140625" style="40" customWidth="1"/>
    <col min="8" max="8" width="8.8515625" style="0" customWidth="1"/>
    <col min="9" max="9" width="11.7109375" style="0" customWidth="1"/>
    <col min="10" max="10" width="8.8515625" style="0" customWidth="1"/>
    <col min="11" max="11" width="13.7109375" style="0" customWidth="1"/>
    <col min="12" max="12" width="8.8515625" style="0" customWidth="1"/>
    <col min="13" max="13" width="24.8515625" style="0" customWidth="1"/>
    <col min="14" max="14" width="11.28125" style="0" customWidth="1"/>
    <col min="15" max="15" width="10.421875" style="0" customWidth="1"/>
    <col min="16" max="16" width="8.8515625" style="0" customWidth="1"/>
    <col min="17" max="17" width="30.28125" style="0" customWidth="1"/>
    <col min="18" max="18" width="11.7109375" style="0" customWidth="1"/>
    <col min="19" max="19" width="11.421875" style="0" customWidth="1"/>
    <col min="20" max="20" width="10.421875" style="0" customWidth="1"/>
  </cols>
  <sheetData>
    <row r="1" spans="1:15" ht="12">
      <c r="A1" s="5" t="s">
        <v>35</v>
      </c>
      <c r="M1" s="5"/>
      <c r="N1" s="4"/>
      <c r="O1" s="6"/>
    </row>
    <row r="2" spans="1:17" ht="12">
      <c r="A2" t="s">
        <v>51</v>
      </c>
      <c r="Q2" s="5" t="s">
        <v>31</v>
      </c>
    </row>
    <row r="3" spans="13:17" ht="12">
      <c r="M3" s="12"/>
      <c r="Q3" t="s">
        <v>46</v>
      </c>
    </row>
    <row r="4" spans="14:18" ht="12">
      <c r="N4" s="15"/>
      <c r="Q4" t="s">
        <v>26</v>
      </c>
      <c r="R4" s="4">
        <v>282000</v>
      </c>
    </row>
    <row r="5" spans="14:18" ht="12">
      <c r="N5" s="15"/>
      <c r="Q5" t="s">
        <v>27</v>
      </c>
      <c r="R5" s="4">
        <v>80000</v>
      </c>
    </row>
    <row r="6" spans="14:18" ht="12">
      <c r="N6" s="15"/>
      <c r="Q6" t="s">
        <v>28</v>
      </c>
      <c r="R6" s="4">
        <v>145000</v>
      </c>
    </row>
    <row r="7" spans="14:18" ht="12">
      <c r="N7" s="15"/>
      <c r="Q7" t="s">
        <v>19</v>
      </c>
      <c r="R7" s="4">
        <f>SUM(R4:R6)</f>
        <v>507000</v>
      </c>
    </row>
    <row r="8" spans="14:21" ht="12">
      <c r="N8" s="15"/>
      <c r="O8" s="13"/>
      <c r="P8" s="5"/>
      <c r="Q8" t="str">
        <f>Q14</f>
        <v>less 35% discount</v>
      </c>
      <c r="R8" s="13">
        <f>R7*0.65</f>
        <v>329550</v>
      </c>
      <c r="S8" s="13">
        <f>R8/36</f>
        <v>9154.166666666666</v>
      </c>
      <c r="T8" s="5" t="s">
        <v>8</v>
      </c>
      <c r="U8" t="s">
        <v>50</v>
      </c>
    </row>
    <row r="9" spans="1:14" ht="12">
      <c r="A9" t="s">
        <v>55</v>
      </c>
      <c r="B9" s="4">
        <v>1000</v>
      </c>
      <c r="N9" s="15"/>
    </row>
    <row r="10" spans="2:17" ht="12">
      <c r="B10" s="4"/>
      <c r="N10" s="15"/>
      <c r="Q10" t="s">
        <v>47</v>
      </c>
    </row>
    <row r="11" spans="1:18" ht="12">
      <c r="A11" t="s">
        <v>56</v>
      </c>
      <c r="B11" s="4">
        <v>10000</v>
      </c>
      <c r="N11" s="15"/>
      <c r="Q11" t="str">
        <f>Q4</f>
        <v>2*10G LAN PIC</v>
      </c>
      <c r="R11" s="4">
        <f>R4</f>
        <v>282000</v>
      </c>
    </row>
    <row r="12" spans="14:18" ht="12">
      <c r="N12" s="15"/>
      <c r="Q12" t="str">
        <f>Q5</f>
        <v>Flxible PIC concentrator</v>
      </c>
      <c r="R12" s="4">
        <f>+R5</f>
        <v>80000</v>
      </c>
    </row>
    <row r="13" spans="14:18" ht="12">
      <c r="N13" s="15"/>
      <c r="Q13" t="s">
        <v>30</v>
      </c>
      <c r="R13" s="4">
        <f>R12+R11</f>
        <v>362000</v>
      </c>
    </row>
    <row r="14" spans="13:21" ht="12">
      <c r="M14" s="14"/>
      <c r="N14" s="16"/>
      <c r="O14" s="13"/>
      <c r="P14" s="14"/>
      <c r="Q14" s="14" t="s">
        <v>20</v>
      </c>
      <c r="R14" s="13">
        <f>R13*0.65</f>
        <v>235300</v>
      </c>
      <c r="S14" s="13">
        <f>R14/36</f>
        <v>6536.111111111111</v>
      </c>
      <c r="T14" s="5" t="s">
        <v>8</v>
      </c>
      <c r="U14" t="s">
        <v>50</v>
      </c>
    </row>
    <row r="15" spans="1:8" s="1" customFormat="1" ht="60" customHeight="1">
      <c r="A15" s="1" t="s">
        <v>15</v>
      </c>
      <c r="B15" s="1" t="s">
        <v>9</v>
      </c>
      <c r="C15" s="2" t="s">
        <v>4</v>
      </c>
      <c r="D15" s="8" t="s">
        <v>13</v>
      </c>
      <c r="E15" s="1" t="s">
        <v>14</v>
      </c>
      <c r="F15" s="1" t="s">
        <v>12</v>
      </c>
      <c r="G15" s="41" t="s">
        <v>6</v>
      </c>
      <c r="H15" s="1" t="s">
        <v>52</v>
      </c>
    </row>
    <row r="16" spans="1:10" ht="12">
      <c r="A16">
        <v>1</v>
      </c>
      <c r="B16">
        <f>700*A16</f>
        <v>700</v>
      </c>
      <c r="C16" t="s">
        <v>2</v>
      </c>
      <c r="D16" s="9">
        <f>$B$11</f>
        <v>10000</v>
      </c>
      <c r="E16" s="4">
        <f>$B$9</f>
        <v>1000</v>
      </c>
      <c r="F16" s="4">
        <f>$O$8+$S$8</f>
        <v>9154.166666666666</v>
      </c>
      <c r="G16" s="42">
        <f>(D16+E16+F16)/B16</f>
        <v>28.791666666666664</v>
      </c>
      <c r="H16" s="3">
        <v>10.5</v>
      </c>
      <c r="I16" s="4"/>
      <c r="J16" s="4"/>
    </row>
    <row r="17" spans="1:10" ht="12">
      <c r="A17">
        <v>2</v>
      </c>
      <c r="B17">
        <f aca="true" t="shared" si="0" ref="B17:B55">700*A17</f>
        <v>1400</v>
      </c>
      <c r="C17" t="s">
        <v>2</v>
      </c>
      <c r="D17" s="9">
        <f aca="true" t="shared" si="1" ref="D17:D29">$B$11</f>
        <v>10000</v>
      </c>
      <c r="E17" s="4">
        <f aca="true" t="shared" si="2" ref="E17:E55">$B$9</f>
        <v>1000</v>
      </c>
      <c r="F17" s="4">
        <f aca="true" t="shared" si="3" ref="F17:F29">$O$8+$S$8</f>
        <v>9154.166666666666</v>
      </c>
      <c r="G17" s="42">
        <f aca="true" t="shared" si="4" ref="G17:G55">(D17+E17+F17)/B17</f>
        <v>14.395833333333332</v>
      </c>
      <c r="H17" s="3">
        <v>10.5</v>
      </c>
      <c r="I17" s="4"/>
      <c r="J17" s="4"/>
    </row>
    <row r="18" spans="1:10" ht="12">
      <c r="A18">
        <v>3</v>
      </c>
      <c r="B18">
        <f t="shared" si="0"/>
        <v>2100</v>
      </c>
      <c r="C18" t="s">
        <v>2</v>
      </c>
      <c r="D18" s="9">
        <f t="shared" si="1"/>
        <v>10000</v>
      </c>
      <c r="E18" s="4">
        <f t="shared" si="2"/>
        <v>1000</v>
      </c>
      <c r="F18" s="4">
        <f t="shared" si="3"/>
        <v>9154.166666666666</v>
      </c>
      <c r="G18" s="42">
        <f t="shared" si="4"/>
        <v>9.597222222222221</v>
      </c>
      <c r="H18" s="3">
        <v>10.5</v>
      </c>
      <c r="I18" s="4"/>
      <c r="J18" s="4"/>
    </row>
    <row r="19" spans="1:10" ht="12">
      <c r="A19">
        <v>4</v>
      </c>
      <c r="B19">
        <f t="shared" si="0"/>
        <v>2800</v>
      </c>
      <c r="C19" t="s">
        <v>2</v>
      </c>
      <c r="D19" s="9">
        <f t="shared" si="1"/>
        <v>10000</v>
      </c>
      <c r="E19" s="4">
        <f t="shared" si="2"/>
        <v>1000</v>
      </c>
      <c r="F19" s="4">
        <f t="shared" si="3"/>
        <v>9154.166666666666</v>
      </c>
      <c r="G19" s="42">
        <f t="shared" si="4"/>
        <v>7.197916666666666</v>
      </c>
      <c r="H19" s="3">
        <v>10.5</v>
      </c>
      <c r="I19" s="4"/>
      <c r="J19" s="4"/>
    </row>
    <row r="20" spans="1:10" ht="12">
      <c r="A20">
        <v>5</v>
      </c>
      <c r="B20">
        <f t="shared" si="0"/>
        <v>3500</v>
      </c>
      <c r="C20" t="s">
        <v>2</v>
      </c>
      <c r="D20" s="9">
        <f t="shared" si="1"/>
        <v>10000</v>
      </c>
      <c r="E20" s="4">
        <f t="shared" si="2"/>
        <v>1000</v>
      </c>
      <c r="F20" s="4">
        <f t="shared" si="3"/>
        <v>9154.166666666666</v>
      </c>
      <c r="G20" s="42">
        <f t="shared" si="4"/>
        <v>5.758333333333333</v>
      </c>
      <c r="H20" s="3">
        <v>10.5</v>
      </c>
      <c r="I20" s="4"/>
      <c r="J20" s="4"/>
    </row>
    <row r="21" spans="1:10" ht="12">
      <c r="A21">
        <v>6</v>
      </c>
      <c r="B21">
        <f t="shared" si="0"/>
        <v>4200</v>
      </c>
      <c r="C21" t="s">
        <v>2</v>
      </c>
      <c r="D21" s="9">
        <f t="shared" si="1"/>
        <v>10000</v>
      </c>
      <c r="E21" s="4">
        <f t="shared" si="2"/>
        <v>1000</v>
      </c>
      <c r="F21" s="4">
        <f t="shared" si="3"/>
        <v>9154.166666666666</v>
      </c>
      <c r="G21" s="42">
        <f t="shared" si="4"/>
        <v>4.798611111111111</v>
      </c>
      <c r="H21" s="3">
        <v>10.5</v>
      </c>
      <c r="I21" s="4"/>
      <c r="J21" s="4"/>
    </row>
    <row r="22" spans="1:10" ht="12">
      <c r="A22">
        <v>7</v>
      </c>
      <c r="B22">
        <f t="shared" si="0"/>
        <v>4900</v>
      </c>
      <c r="C22" t="s">
        <v>2</v>
      </c>
      <c r="D22" s="9">
        <f t="shared" si="1"/>
        <v>10000</v>
      </c>
      <c r="E22" s="4">
        <f t="shared" si="2"/>
        <v>1000</v>
      </c>
      <c r="F22" s="4">
        <f t="shared" si="3"/>
        <v>9154.166666666666</v>
      </c>
      <c r="G22" s="42">
        <f t="shared" si="4"/>
        <v>4.113095238095237</v>
      </c>
      <c r="H22" s="3">
        <v>10.5</v>
      </c>
      <c r="I22" s="4"/>
      <c r="J22" s="4"/>
    </row>
    <row r="23" spans="1:10" ht="12">
      <c r="A23">
        <v>8</v>
      </c>
      <c r="B23">
        <f t="shared" si="0"/>
        <v>5600</v>
      </c>
      <c r="C23" t="s">
        <v>2</v>
      </c>
      <c r="D23" s="9">
        <f t="shared" si="1"/>
        <v>10000</v>
      </c>
      <c r="E23" s="4">
        <f t="shared" si="2"/>
        <v>1000</v>
      </c>
      <c r="F23" s="4">
        <f t="shared" si="3"/>
        <v>9154.166666666666</v>
      </c>
      <c r="G23" s="42">
        <f t="shared" si="4"/>
        <v>3.598958333333333</v>
      </c>
      <c r="H23" s="3">
        <v>10.5</v>
      </c>
      <c r="I23" s="4"/>
      <c r="J23" s="4"/>
    </row>
    <row r="24" spans="1:10" ht="12">
      <c r="A24">
        <v>9</v>
      </c>
      <c r="B24">
        <f t="shared" si="0"/>
        <v>6300</v>
      </c>
      <c r="C24" t="s">
        <v>2</v>
      </c>
      <c r="D24" s="9">
        <f t="shared" si="1"/>
        <v>10000</v>
      </c>
      <c r="E24" s="4">
        <f t="shared" si="2"/>
        <v>1000</v>
      </c>
      <c r="F24" s="4">
        <f t="shared" si="3"/>
        <v>9154.166666666666</v>
      </c>
      <c r="G24" s="42">
        <f t="shared" si="4"/>
        <v>3.1990740740740735</v>
      </c>
      <c r="H24" s="3">
        <v>10.5</v>
      </c>
      <c r="I24" s="4"/>
      <c r="J24" s="4"/>
    </row>
    <row r="25" spans="1:10" ht="12">
      <c r="A25">
        <v>10</v>
      </c>
      <c r="B25">
        <f t="shared" si="0"/>
        <v>7000</v>
      </c>
      <c r="C25" t="s">
        <v>2</v>
      </c>
      <c r="D25" s="9">
        <f t="shared" si="1"/>
        <v>10000</v>
      </c>
      <c r="E25" s="4">
        <f t="shared" si="2"/>
        <v>1000</v>
      </c>
      <c r="F25" s="4">
        <f t="shared" si="3"/>
        <v>9154.166666666666</v>
      </c>
      <c r="G25" s="42">
        <f t="shared" si="4"/>
        <v>2.8791666666666664</v>
      </c>
      <c r="H25" s="3">
        <v>10.5</v>
      </c>
      <c r="I25" s="4"/>
      <c r="J25" s="4"/>
    </row>
    <row r="26" spans="1:10" ht="12">
      <c r="A26">
        <v>11</v>
      </c>
      <c r="B26">
        <f t="shared" si="0"/>
        <v>7700</v>
      </c>
      <c r="C26" t="s">
        <v>2</v>
      </c>
      <c r="D26" s="9">
        <f t="shared" si="1"/>
        <v>10000</v>
      </c>
      <c r="E26" s="4">
        <f t="shared" si="2"/>
        <v>1000</v>
      </c>
      <c r="F26" s="4">
        <f t="shared" si="3"/>
        <v>9154.166666666666</v>
      </c>
      <c r="G26" s="42">
        <f t="shared" si="4"/>
        <v>2.617424242424242</v>
      </c>
      <c r="H26" s="3">
        <v>10.5</v>
      </c>
      <c r="I26" s="4"/>
      <c r="J26" s="4"/>
    </row>
    <row r="27" spans="1:10" ht="12">
      <c r="A27">
        <v>12</v>
      </c>
      <c r="B27">
        <f t="shared" si="0"/>
        <v>8400</v>
      </c>
      <c r="C27" t="s">
        <v>2</v>
      </c>
      <c r="D27" s="9">
        <f t="shared" si="1"/>
        <v>10000</v>
      </c>
      <c r="E27" s="4">
        <f t="shared" si="2"/>
        <v>1000</v>
      </c>
      <c r="F27" s="4">
        <f t="shared" si="3"/>
        <v>9154.166666666666</v>
      </c>
      <c r="G27" s="42">
        <f t="shared" si="4"/>
        <v>2.3993055555555554</v>
      </c>
      <c r="H27" s="3">
        <v>10.5</v>
      </c>
      <c r="I27" s="4"/>
      <c r="J27" s="4"/>
    </row>
    <row r="28" spans="1:10" ht="12">
      <c r="A28">
        <v>13</v>
      </c>
      <c r="B28">
        <f t="shared" si="0"/>
        <v>9100</v>
      </c>
      <c r="C28" t="s">
        <v>2</v>
      </c>
      <c r="D28" s="9">
        <f t="shared" si="1"/>
        <v>10000</v>
      </c>
      <c r="E28" s="4">
        <f t="shared" si="2"/>
        <v>1000</v>
      </c>
      <c r="F28" s="4">
        <f t="shared" si="3"/>
        <v>9154.166666666666</v>
      </c>
      <c r="G28" s="42">
        <f t="shared" si="4"/>
        <v>2.2147435897435894</v>
      </c>
      <c r="H28" s="3">
        <v>10.5</v>
      </c>
      <c r="I28" s="4"/>
      <c r="J28" s="4"/>
    </row>
    <row r="29" spans="1:10" ht="12">
      <c r="A29">
        <v>14</v>
      </c>
      <c r="B29">
        <f t="shared" si="0"/>
        <v>9800</v>
      </c>
      <c r="C29" t="s">
        <v>2</v>
      </c>
      <c r="D29" s="9">
        <f t="shared" si="1"/>
        <v>10000</v>
      </c>
      <c r="E29" s="4">
        <f t="shared" si="2"/>
        <v>1000</v>
      </c>
      <c r="F29" s="4">
        <f t="shared" si="3"/>
        <v>9154.166666666666</v>
      </c>
      <c r="G29" s="42">
        <f t="shared" si="4"/>
        <v>2.0565476190476186</v>
      </c>
      <c r="H29" s="3">
        <v>10.5</v>
      </c>
      <c r="I29" s="4"/>
      <c r="J29" s="4"/>
    </row>
    <row r="30" spans="1:10" ht="12">
      <c r="A30" s="27">
        <v>15</v>
      </c>
      <c r="B30" s="27">
        <f t="shared" si="0"/>
        <v>10500</v>
      </c>
      <c r="C30" s="27" t="s">
        <v>3</v>
      </c>
      <c r="D30" s="28">
        <f>$B$11*2</f>
        <v>20000</v>
      </c>
      <c r="E30" s="29">
        <f t="shared" si="2"/>
        <v>1000</v>
      </c>
      <c r="F30" s="29">
        <f>$F$29+$S$14</f>
        <v>15690.277777777777</v>
      </c>
      <c r="G30" s="42">
        <f t="shared" si="4"/>
        <v>3.4943121693121695</v>
      </c>
      <c r="H30" s="3">
        <v>10.5</v>
      </c>
      <c r="I30" s="4"/>
      <c r="J30" s="4"/>
    </row>
    <row r="31" spans="1:10" ht="12">
      <c r="A31">
        <v>16</v>
      </c>
      <c r="B31">
        <f t="shared" si="0"/>
        <v>11200</v>
      </c>
      <c r="C31" t="s">
        <v>3</v>
      </c>
      <c r="D31" s="9">
        <f aca="true" t="shared" si="5" ref="D31:D43">$B$11*2</f>
        <v>20000</v>
      </c>
      <c r="E31" s="4">
        <f t="shared" si="2"/>
        <v>1000</v>
      </c>
      <c r="F31" s="4">
        <f aca="true" t="shared" si="6" ref="F31:F43">$F$29+$S$14</f>
        <v>15690.277777777777</v>
      </c>
      <c r="G31" s="42">
        <f t="shared" si="4"/>
        <v>3.275917658730159</v>
      </c>
      <c r="H31" s="3">
        <v>10.5</v>
      </c>
      <c r="I31" s="4"/>
      <c r="J31" s="4"/>
    </row>
    <row r="32" spans="1:10" ht="12">
      <c r="A32">
        <v>17</v>
      </c>
      <c r="B32">
        <f t="shared" si="0"/>
        <v>11900</v>
      </c>
      <c r="C32" t="s">
        <v>3</v>
      </c>
      <c r="D32" s="9">
        <f t="shared" si="5"/>
        <v>20000</v>
      </c>
      <c r="E32" s="4">
        <f t="shared" si="2"/>
        <v>1000</v>
      </c>
      <c r="F32" s="4">
        <f t="shared" si="6"/>
        <v>15690.277777777777</v>
      </c>
      <c r="G32" s="42">
        <f t="shared" si="4"/>
        <v>3.083216619981326</v>
      </c>
      <c r="H32" s="3">
        <v>10.5</v>
      </c>
      <c r="I32" s="4"/>
      <c r="J32" s="4"/>
    </row>
    <row r="33" spans="1:10" ht="12">
      <c r="A33">
        <v>18</v>
      </c>
      <c r="B33">
        <f t="shared" si="0"/>
        <v>12600</v>
      </c>
      <c r="C33" t="s">
        <v>3</v>
      </c>
      <c r="D33" s="9">
        <f t="shared" si="5"/>
        <v>20000</v>
      </c>
      <c r="E33" s="4">
        <f t="shared" si="2"/>
        <v>1000</v>
      </c>
      <c r="F33" s="4">
        <f t="shared" si="6"/>
        <v>15690.277777777777</v>
      </c>
      <c r="G33" s="42">
        <f t="shared" si="4"/>
        <v>2.9119268077601412</v>
      </c>
      <c r="H33" s="3">
        <v>10.5</v>
      </c>
      <c r="I33" s="4"/>
      <c r="J33" s="4"/>
    </row>
    <row r="34" spans="1:10" ht="12">
      <c r="A34">
        <v>19</v>
      </c>
      <c r="B34">
        <f t="shared" si="0"/>
        <v>13300</v>
      </c>
      <c r="C34" t="s">
        <v>3</v>
      </c>
      <c r="D34" s="9">
        <f t="shared" si="5"/>
        <v>20000</v>
      </c>
      <c r="E34" s="4">
        <f t="shared" si="2"/>
        <v>1000</v>
      </c>
      <c r="F34" s="4">
        <f t="shared" si="6"/>
        <v>15690.277777777777</v>
      </c>
      <c r="G34" s="42">
        <f t="shared" si="4"/>
        <v>2.758667502088555</v>
      </c>
      <c r="H34" s="3">
        <v>10.5</v>
      </c>
      <c r="I34" s="4"/>
      <c r="J34" s="4"/>
    </row>
    <row r="35" spans="1:10" ht="12">
      <c r="A35">
        <v>20</v>
      </c>
      <c r="B35">
        <f t="shared" si="0"/>
        <v>14000</v>
      </c>
      <c r="C35" t="s">
        <v>3</v>
      </c>
      <c r="D35" s="9">
        <f t="shared" si="5"/>
        <v>20000</v>
      </c>
      <c r="E35" s="4">
        <f t="shared" si="2"/>
        <v>1000</v>
      </c>
      <c r="F35" s="4">
        <f t="shared" si="6"/>
        <v>15690.277777777777</v>
      </c>
      <c r="G35" s="42">
        <f t="shared" si="4"/>
        <v>2.6207341269841273</v>
      </c>
      <c r="H35" s="3">
        <v>10.5</v>
      </c>
      <c r="I35" s="4"/>
      <c r="J35" s="4"/>
    </row>
    <row r="36" spans="1:10" ht="12">
      <c r="A36">
        <v>21</v>
      </c>
      <c r="B36">
        <f t="shared" si="0"/>
        <v>14700</v>
      </c>
      <c r="C36" t="s">
        <v>3</v>
      </c>
      <c r="D36" s="9">
        <f t="shared" si="5"/>
        <v>20000</v>
      </c>
      <c r="E36" s="4">
        <f t="shared" si="2"/>
        <v>1000</v>
      </c>
      <c r="F36" s="4">
        <f t="shared" si="6"/>
        <v>15690.277777777777</v>
      </c>
      <c r="G36" s="42">
        <f t="shared" si="4"/>
        <v>2.495937263794407</v>
      </c>
      <c r="H36" s="3">
        <v>10.5</v>
      </c>
      <c r="I36" s="4"/>
      <c r="J36" s="4"/>
    </row>
    <row r="37" spans="1:10" ht="12">
      <c r="A37">
        <v>22</v>
      </c>
      <c r="B37">
        <f t="shared" si="0"/>
        <v>15400</v>
      </c>
      <c r="C37" t="s">
        <v>3</v>
      </c>
      <c r="D37" s="9">
        <f t="shared" si="5"/>
        <v>20000</v>
      </c>
      <c r="E37" s="4">
        <f t="shared" si="2"/>
        <v>1000</v>
      </c>
      <c r="F37" s="4">
        <f t="shared" si="6"/>
        <v>15690.277777777777</v>
      </c>
      <c r="G37" s="42">
        <f t="shared" si="4"/>
        <v>2.3824855699855703</v>
      </c>
      <c r="H37" s="3">
        <v>10.5</v>
      </c>
      <c r="I37" s="4"/>
      <c r="J37" s="4"/>
    </row>
    <row r="38" spans="1:10" ht="12">
      <c r="A38">
        <v>23</v>
      </c>
      <c r="B38">
        <f t="shared" si="0"/>
        <v>16100</v>
      </c>
      <c r="C38" t="s">
        <v>3</v>
      </c>
      <c r="D38" s="9">
        <f t="shared" si="5"/>
        <v>20000</v>
      </c>
      <c r="E38" s="4">
        <f t="shared" si="2"/>
        <v>1000</v>
      </c>
      <c r="F38" s="4">
        <f t="shared" si="6"/>
        <v>15690.277777777777</v>
      </c>
      <c r="G38" s="42">
        <f t="shared" si="4"/>
        <v>2.278899240855763</v>
      </c>
      <c r="H38" s="3">
        <v>10.5</v>
      </c>
      <c r="I38" s="4"/>
      <c r="J38" s="4"/>
    </row>
    <row r="39" spans="1:10" ht="12">
      <c r="A39">
        <v>24</v>
      </c>
      <c r="B39">
        <f t="shared" si="0"/>
        <v>16800</v>
      </c>
      <c r="C39" t="s">
        <v>3</v>
      </c>
      <c r="D39" s="9">
        <f t="shared" si="5"/>
        <v>20000</v>
      </c>
      <c r="E39" s="4">
        <f t="shared" si="2"/>
        <v>1000</v>
      </c>
      <c r="F39" s="4">
        <f t="shared" si="6"/>
        <v>15690.277777777777</v>
      </c>
      <c r="G39" s="42">
        <f t="shared" si="4"/>
        <v>2.183945105820106</v>
      </c>
      <c r="H39" s="3">
        <v>10.5</v>
      </c>
      <c r="I39" s="4"/>
      <c r="J39" s="4"/>
    </row>
    <row r="40" spans="1:10" ht="12">
      <c r="A40">
        <v>25</v>
      </c>
      <c r="B40">
        <f t="shared" si="0"/>
        <v>17500</v>
      </c>
      <c r="C40" t="s">
        <v>3</v>
      </c>
      <c r="D40" s="9">
        <f t="shared" si="5"/>
        <v>20000</v>
      </c>
      <c r="E40" s="4">
        <f t="shared" si="2"/>
        <v>1000</v>
      </c>
      <c r="F40" s="4">
        <f t="shared" si="6"/>
        <v>15690.277777777777</v>
      </c>
      <c r="G40" s="42">
        <f t="shared" si="4"/>
        <v>2.0965873015873018</v>
      </c>
      <c r="H40" s="3">
        <v>10.5</v>
      </c>
      <c r="I40" s="4"/>
      <c r="J40" s="4"/>
    </row>
    <row r="41" spans="1:10" ht="12">
      <c r="A41">
        <v>26</v>
      </c>
      <c r="B41">
        <f t="shared" si="0"/>
        <v>18200</v>
      </c>
      <c r="C41" t="s">
        <v>3</v>
      </c>
      <c r="D41" s="9">
        <f t="shared" si="5"/>
        <v>20000</v>
      </c>
      <c r="E41" s="4">
        <f t="shared" si="2"/>
        <v>1000</v>
      </c>
      <c r="F41" s="4">
        <f t="shared" si="6"/>
        <v>15690.277777777777</v>
      </c>
      <c r="G41" s="42">
        <f t="shared" si="4"/>
        <v>2.0159493284493286</v>
      </c>
      <c r="H41" s="3">
        <v>10.5</v>
      </c>
      <c r="I41" s="4"/>
      <c r="J41" s="4"/>
    </row>
    <row r="42" spans="1:10" ht="12">
      <c r="A42">
        <v>27</v>
      </c>
      <c r="B42">
        <f t="shared" si="0"/>
        <v>18900</v>
      </c>
      <c r="C42" t="s">
        <v>3</v>
      </c>
      <c r="D42" s="9">
        <f t="shared" si="5"/>
        <v>20000</v>
      </c>
      <c r="E42" s="4">
        <f t="shared" si="2"/>
        <v>1000</v>
      </c>
      <c r="F42" s="4">
        <f t="shared" si="6"/>
        <v>15690.277777777777</v>
      </c>
      <c r="G42" s="42">
        <f t="shared" si="4"/>
        <v>1.941284538506761</v>
      </c>
      <c r="H42" s="3">
        <v>10.5</v>
      </c>
      <c r="I42" s="4"/>
      <c r="J42" s="4"/>
    </row>
    <row r="43" spans="1:10" ht="12">
      <c r="A43">
        <v>28</v>
      </c>
      <c r="B43">
        <f t="shared" si="0"/>
        <v>19600</v>
      </c>
      <c r="C43" t="s">
        <v>3</v>
      </c>
      <c r="D43" s="9">
        <f t="shared" si="5"/>
        <v>20000</v>
      </c>
      <c r="E43" s="4">
        <f t="shared" si="2"/>
        <v>1000</v>
      </c>
      <c r="F43" s="4">
        <f t="shared" si="6"/>
        <v>15690.277777777777</v>
      </c>
      <c r="G43" s="42">
        <f t="shared" si="4"/>
        <v>1.8719529478458052</v>
      </c>
      <c r="H43" s="3">
        <v>10.5</v>
      </c>
      <c r="I43" s="4"/>
      <c r="J43" s="4"/>
    </row>
    <row r="44" spans="1:10" ht="12">
      <c r="A44" s="30">
        <v>29</v>
      </c>
      <c r="B44" s="30">
        <f t="shared" si="0"/>
        <v>20300</v>
      </c>
      <c r="C44" s="30" t="s">
        <v>5</v>
      </c>
      <c r="D44" s="31">
        <f>$B$11*3</f>
        <v>30000</v>
      </c>
      <c r="E44" s="32">
        <f t="shared" si="2"/>
        <v>1000</v>
      </c>
      <c r="F44" s="32">
        <f>$F$29+$S$14*2</f>
        <v>22226.38888888889</v>
      </c>
      <c r="G44" s="42">
        <f t="shared" si="4"/>
        <v>2.6219896004378764</v>
      </c>
      <c r="H44" s="3">
        <v>10.5</v>
      </c>
      <c r="I44" s="4"/>
      <c r="J44" s="4"/>
    </row>
    <row r="45" spans="1:10" ht="12">
      <c r="A45">
        <v>30</v>
      </c>
      <c r="B45">
        <f t="shared" si="0"/>
        <v>21000</v>
      </c>
      <c r="C45" t="s">
        <v>5</v>
      </c>
      <c r="D45" s="9">
        <f aca="true" t="shared" si="7" ref="D45:D55">$B$11*3</f>
        <v>30000</v>
      </c>
      <c r="E45" s="4">
        <f t="shared" si="2"/>
        <v>1000</v>
      </c>
      <c r="F45" s="4">
        <f aca="true" t="shared" si="8" ref="F45:F55">$F$29+$S$14*2</f>
        <v>22226.38888888889</v>
      </c>
      <c r="G45" s="42">
        <f t="shared" si="4"/>
        <v>2.5345899470899473</v>
      </c>
      <c r="H45" s="3">
        <v>10.5</v>
      </c>
      <c r="I45" s="4"/>
      <c r="J45" s="4"/>
    </row>
    <row r="46" spans="1:10" ht="12">
      <c r="A46">
        <v>31</v>
      </c>
      <c r="B46">
        <f t="shared" si="0"/>
        <v>21700</v>
      </c>
      <c r="C46" t="s">
        <v>5</v>
      </c>
      <c r="D46" s="9">
        <f t="shared" si="7"/>
        <v>30000</v>
      </c>
      <c r="E46" s="4">
        <f t="shared" si="2"/>
        <v>1000</v>
      </c>
      <c r="F46" s="4">
        <f t="shared" si="8"/>
        <v>22226.38888888889</v>
      </c>
      <c r="G46" s="42">
        <f t="shared" si="4"/>
        <v>2.4528289810547874</v>
      </c>
      <c r="H46" s="3">
        <v>10.5</v>
      </c>
      <c r="I46" s="4"/>
      <c r="J46" s="4"/>
    </row>
    <row r="47" spans="1:10" ht="12">
      <c r="A47">
        <v>32</v>
      </c>
      <c r="B47">
        <f t="shared" si="0"/>
        <v>22400</v>
      </c>
      <c r="C47" t="s">
        <v>5</v>
      </c>
      <c r="D47" s="9">
        <f t="shared" si="7"/>
        <v>30000</v>
      </c>
      <c r="E47" s="4">
        <f t="shared" si="2"/>
        <v>1000</v>
      </c>
      <c r="F47" s="4">
        <f t="shared" si="8"/>
        <v>22226.38888888889</v>
      </c>
      <c r="G47" s="42">
        <f t="shared" si="4"/>
        <v>2.3761780753968256</v>
      </c>
      <c r="H47" s="3">
        <v>10.5</v>
      </c>
      <c r="I47" s="4"/>
      <c r="J47" s="4"/>
    </row>
    <row r="48" spans="1:10" ht="12">
      <c r="A48">
        <v>33</v>
      </c>
      <c r="B48">
        <f t="shared" si="0"/>
        <v>23100</v>
      </c>
      <c r="C48" t="s">
        <v>5</v>
      </c>
      <c r="D48" s="9">
        <f t="shared" si="7"/>
        <v>30000</v>
      </c>
      <c r="E48" s="4">
        <f t="shared" si="2"/>
        <v>1000</v>
      </c>
      <c r="F48" s="4">
        <f t="shared" si="8"/>
        <v>22226.38888888889</v>
      </c>
      <c r="G48" s="42">
        <f t="shared" si="4"/>
        <v>2.3041726791726793</v>
      </c>
      <c r="H48" s="3">
        <v>10.5</v>
      </c>
      <c r="I48" s="4"/>
      <c r="J48" s="4"/>
    </row>
    <row r="49" spans="1:10" ht="12">
      <c r="A49">
        <v>34</v>
      </c>
      <c r="B49">
        <f t="shared" si="0"/>
        <v>23800</v>
      </c>
      <c r="C49" t="s">
        <v>5</v>
      </c>
      <c r="D49" s="9">
        <f t="shared" si="7"/>
        <v>30000</v>
      </c>
      <c r="E49" s="4">
        <f t="shared" si="2"/>
        <v>1000</v>
      </c>
      <c r="F49" s="4">
        <f t="shared" si="8"/>
        <v>22226.38888888889</v>
      </c>
      <c r="G49" s="42">
        <f t="shared" si="4"/>
        <v>2.23640289449113</v>
      </c>
      <c r="H49" s="3">
        <v>10.5</v>
      </c>
      <c r="I49" s="4"/>
      <c r="J49" s="4"/>
    </row>
    <row r="50" spans="1:10" ht="12">
      <c r="A50">
        <v>35</v>
      </c>
      <c r="B50">
        <f t="shared" si="0"/>
        <v>24500</v>
      </c>
      <c r="C50" t="s">
        <v>5</v>
      </c>
      <c r="D50" s="9">
        <f t="shared" si="7"/>
        <v>30000</v>
      </c>
      <c r="E50" s="4">
        <f t="shared" si="2"/>
        <v>1000</v>
      </c>
      <c r="F50" s="4">
        <f t="shared" si="8"/>
        <v>22226.38888888889</v>
      </c>
      <c r="G50" s="42">
        <f t="shared" si="4"/>
        <v>2.1725056689342406</v>
      </c>
      <c r="H50" s="3">
        <v>10.5</v>
      </c>
      <c r="I50" s="4"/>
      <c r="J50" s="4"/>
    </row>
    <row r="51" spans="1:10" ht="12">
      <c r="A51">
        <v>36</v>
      </c>
      <c r="B51">
        <f t="shared" si="0"/>
        <v>25200</v>
      </c>
      <c r="C51" t="s">
        <v>5</v>
      </c>
      <c r="D51" s="9">
        <f t="shared" si="7"/>
        <v>30000</v>
      </c>
      <c r="E51" s="4">
        <f t="shared" si="2"/>
        <v>1000</v>
      </c>
      <c r="F51" s="4">
        <f t="shared" si="8"/>
        <v>22226.38888888889</v>
      </c>
      <c r="G51" s="42">
        <f t="shared" si="4"/>
        <v>2.1121582892416226</v>
      </c>
      <c r="H51" s="3">
        <v>10.5</v>
      </c>
      <c r="I51" s="4"/>
      <c r="J51" s="4"/>
    </row>
    <row r="52" spans="1:10" ht="12">
      <c r="A52">
        <v>37</v>
      </c>
      <c r="B52">
        <f t="shared" si="0"/>
        <v>25900</v>
      </c>
      <c r="C52" t="s">
        <v>5</v>
      </c>
      <c r="D52" s="9">
        <f t="shared" si="7"/>
        <v>30000</v>
      </c>
      <c r="E52" s="4">
        <f t="shared" si="2"/>
        <v>1000</v>
      </c>
      <c r="F52" s="4">
        <f t="shared" si="8"/>
        <v>22226.38888888889</v>
      </c>
      <c r="G52" s="42">
        <f t="shared" si="4"/>
        <v>2.0550729300729302</v>
      </c>
      <c r="H52" s="3">
        <v>10.5</v>
      </c>
      <c r="I52" s="4"/>
      <c r="J52" s="4"/>
    </row>
    <row r="53" spans="1:10" ht="12">
      <c r="A53">
        <v>38</v>
      </c>
      <c r="B53">
        <f t="shared" si="0"/>
        <v>26600</v>
      </c>
      <c r="C53" t="s">
        <v>5</v>
      </c>
      <c r="D53" s="9">
        <f t="shared" si="7"/>
        <v>30000</v>
      </c>
      <c r="E53" s="4">
        <f t="shared" si="2"/>
        <v>1000</v>
      </c>
      <c r="F53" s="4">
        <f t="shared" si="8"/>
        <v>22226.38888888889</v>
      </c>
      <c r="G53" s="42">
        <f t="shared" si="4"/>
        <v>2.0009920634920637</v>
      </c>
      <c r="H53" s="3">
        <v>10.5</v>
      </c>
      <c r="I53" s="4"/>
      <c r="J53" s="4"/>
    </row>
    <row r="54" spans="1:10" ht="12">
      <c r="A54">
        <v>39</v>
      </c>
      <c r="B54">
        <f t="shared" si="0"/>
        <v>27300</v>
      </c>
      <c r="C54" t="s">
        <v>5</v>
      </c>
      <c r="D54" s="9">
        <f t="shared" si="7"/>
        <v>30000</v>
      </c>
      <c r="E54" s="4">
        <f t="shared" si="2"/>
        <v>1000</v>
      </c>
      <c r="F54" s="4">
        <f t="shared" si="8"/>
        <v>22226.38888888889</v>
      </c>
      <c r="G54" s="42">
        <f t="shared" si="4"/>
        <v>1.9496845746845748</v>
      </c>
      <c r="H54" s="3">
        <v>10.5</v>
      </c>
      <c r="I54" s="4"/>
      <c r="J54" s="4"/>
    </row>
    <row r="55" spans="1:10" ht="12">
      <c r="A55">
        <v>40</v>
      </c>
      <c r="B55">
        <f t="shared" si="0"/>
        <v>28000</v>
      </c>
      <c r="C55" t="s">
        <v>5</v>
      </c>
      <c r="D55" s="9">
        <f t="shared" si="7"/>
        <v>30000</v>
      </c>
      <c r="E55" s="4">
        <f t="shared" si="2"/>
        <v>1000</v>
      </c>
      <c r="F55" s="4">
        <f t="shared" si="8"/>
        <v>22226.38888888889</v>
      </c>
      <c r="G55" s="42">
        <f t="shared" si="4"/>
        <v>1.9009424603174603</v>
      </c>
      <c r="H55" s="3">
        <v>10.5</v>
      </c>
      <c r="I55" s="4"/>
      <c r="J55" s="4"/>
    </row>
  </sheetData>
  <printOptions/>
  <pageMargins left="0.75" right="0.75" top="1" bottom="1" header="0.5" footer="0.5"/>
  <pageSetup fitToHeight="4" fitToWidth="1" horizontalDpi="600" verticalDpi="600" orientation="landscape" scale="4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28125" style="0" customWidth="1"/>
    <col min="2" max="2" width="13.00390625" style="0" customWidth="1"/>
    <col min="3" max="3" width="15.421875" style="0" customWidth="1"/>
    <col min="4" max="4" width="11.28125" style="0" bestFit="1" customWidth="1"/>
    <col min="5" max="5" width="8.8515625" style="0" customWidth="1"/>
    <col min="6" max="6" width="11.28125" style="0" customWidth="1"/>
    <col min="7" max="7" width="11.28125" style="40" customWidth="1"/>
    <col min="8" max="8" width="9.140625" style="40" customWidth="1"/>
    <col min="9" max="10" width="8.8515625" style="0" customWidth="1"/>
    <col min="11" max="11" width="11.7109375" style="0" customWidth="1"/>
    <col min="12" max="12" width="8.8515625" style="0" customWidth="1"/>
    <col min="13" max="13" width="31.421875" style="0" customWidth="1"/>
    <col min="14" max="14" width="10.7109375" style="0" bestFit="1" customWidth="1"/>
    <col min="15" max="15" width="12.421875" style="0" customWidth="1"/>
    <col min="16" max="16" width="10.7109375" style="0" customWidth="1"/>
    <col min="17" max="17" width="29.7109375" style="0" customWidth="1"/>
    <col min="18" max="18" width="11.7109375" style="0" bestFit="1" customWidth="1"/>
    <col min="19" max="19" width="9.7109375" style="0" bestFit="1" customWidth="1"/>
    <col min="20" max="20" width="11.00390625" style="0" customWidth="1"/>
  </cols>
  <sheetData>
    <row r="1" spans="1:15" ht="12">
      <c r="A1" s="5" t="s">
        <v>33</v>
      </c>
      <c r="M1" s="5" t="s">
        <v>23</v>
      </c>
      <c r="N1" s="4"/>
      <c r="O1" s="6"/>
    </row>
    <row r="2" spans="1:17" ht="12">
      <c r="A2" t="s">
        <v>54</v>
      </c>
      <c r="M2" s="5" t="s">
        <v>24</v>
      </c>
      <c r="Q2" s="5" t="s">
        <v>31</v>
      </c>
    </row>
    <row r="3" spans="13:17" ht="12">
      <c r="M3" s="12" t="s">
        <v>21</v>
      </c>
      <c r="Q3" t="s">
        <v>48</v>
      </c>
    </row>
    <row r="4" spans="13:18" ht="12">
      <c r="M4" t="s">
        <v>16</v>
      </c>
      <c r="N4" s="4">
        <v>14995</v>
      </c>
      <c r="Q4" t="s">
        <v>26</v>
      </c>
      <c r="R4" s="4">
        <v>282000</v>
      </c>
    </row>
    <row r="5" spans="13:18" ht="12">
      <c r="M5" t="s">
        <v>17</v>
      </c>
      <c r="N5" s="4">
        <v>6995</v>
      </c>
      <c r="Q5" t="s">
        <v>27</v>
      </c>
      <c r="R5" s="4">
        <v>80000</v>
      </c>
    </row>
    <row r="6" spans="13:18" ht="12">
      <c r="M6" t="s">
        <v>18</v>
      </c>
      <c r="N6" s="4">
        <v>5995</v>
      </c>
      <c r="Q6" t="s">
        <v>28</v>
      </c>
      <c r="R6" s="4">
        <v>145000</v>
      </c>
    </row>
    <row r="7" spans="13:18" ht="12">
      <c r="M7" t="s">
        <v>19</v>
      </c>
      <c r="N7" s="4">
        <f>SUM(N4:N6)</f>
        <v>27985</v>
      </c>
      <c r="Q7" t="s">
        <v>19</v>
      </c>
      <c r="R7" s="4">
        <f>SUM(R4:R6)</f>
        <v>507000</v>
      </c>
    </row>
    <row r="8" spans="13:21" ht="12">
      <c r="M8" t="s">
        <v>20</v>
      </c>
      <c r="N8" s="13">
        <f>N7*0.65</f>
        <v>18190.25</v>
      </c>
      <c r="O8" s="13">
        <f>N8/36</f>
        <v>505.28472222222223</v>
      </c>
      <c r="P8" s="5" t="s">
        <v>8</v>
      </c>
      <c r="Q8" t="str">
        <f>M8</f>
        <v>less 35% discount</v>
      </c>
      <c r="R8" s="13">
        <f>R7*0.65</f>
        <v>329550</v>
      </c>
      <c r="S8" s="13">
        <f>R8/36</f>
        <v>9154.166666666666</v>
      </c>
      <c r="T8" s="5" t="s">
        <v>8</v>
      </c>
      <c r="U8" t="s">
        <v>50</v>
      </c>
    </row>
    <row r="9" spans="1:2" ht="12">
      <c r="A9" t="s">
        <v>55</v>
      </c>
      <c r="B9" s="4">
        <v>1000</v>
      </c>
    </row>
    <row r="10" spans="1:17" ht="12">
      <c r="A10" t="s">
        <v>37</v>
      </c>
      <c r="B10" s="4">
        <v>250</v>
      </c>
      <c r="M10" t="s">
        <v>32</v>
      </c>
      <c r="Q10" t="s">
        <v>49</v>
      </c>
    </row>
    <row r="11" spans="13:18" ht="12">
      <c r="M11" t="str">
        <f>M5</f>
        <v>Fast Iron 24-port GE SFP mini-GBIC</v>
      </c>
      <c r="N11" s="4">
        <f>N5</f>
        <v>6995</v>
      </c>
      <c r="Q11" t="str">
        <f>Q4</f>
        <v>2*10G LAN PIC</v>
      </c>
      <c r="R11" s="4">
        <f>R4</f>
        <v>282000</v>
      </c>
    </row>
    <row r="12" spans="13:18" ht="12">
      <c r="M12" t="str">
        <f>M6</f>
        <v>FastIron 2 port 10GE XFP</v>
      </c>
      <c r="N12" s="4">
        <f>N6</f>
        <v>5995</v>
      </c>
      <c r="Q12" t="str">
        <f>Q5</f>
        <v>Flxible PIC concentrator</v>
      </c>
      <c r="R12" s="4">
        <f>+R5</f>
        <v>80000</v>
      </c>
    </row>
    <row r="13" spans="1:18" ht="12">
      <c r="A13" t="s">
        <v>0</v>
      </c>
      <c r="M13" t="s">
        <v>22</v>
      </c>
      <c r="N13" s="4">
        <f>N12+N11</f>
        <v>12990</v>
      </c>
      <c r="Q13" t="s">
        <v>30</v>
      </c>
      <c r="R13" s="4">
        <f>R12+R11</f>
        <v>362000</v>
      </c>
    </row>
    <row r="14" spans="13:21" ht="12">
      <c r="M14" s="14" t="str">
        <f>M8</f>
        <v>less 35% discount</v>
      </c>
      <c r="N14" s="13">
        <f>N13*0.65</f>
        <v>8443.5</v>
      </c>
      <c r="O14" s="13">
        <f>N14/36</f>
        <v>234.54166666666666</v>
      </c>
      <c r="P14" s="14" t="s">
        <v>8</v>
      </c>
      <c r="Q14" s="14" t="s">
        <v>20</v>
      </c>
      <c r="R14" s="13">
        <f>R13*0.65</f>
        <v>235300</v>
      </c>
      <c r="S14" s="13">
        <f>R14/36</f>
        <v>6536.111111111111</v>
      </c>
      <c r="T14" s="5" t="s">
        <v>8</v>
      </c>
      <c r="U14" t="s">
        <v>50</v>
      </c>
    </row>
    <row r="15" spans="1:9" s="1" customFormat="1" ht="60" customHeight="1">
      <c r="A15" s="23" t="s">
        <v>1</v>
      </c>
      <c r="B15" s="23" t="s">
        <v>9</v>
      </c>
      <c r="C15" s="24" t="s">
        <v>4</v>
      </c>
      <c r="D15" s="24" t="s">
        <v>10</v>
      </c>
      <c r="E15" s="23" t="s">
        <v>11</v>
      </c>
      <c r="F15" s="23" t="s">
        <v>12</v>
      </c>
      <c r="G15" s="43" t="s">
        <v>7</v>
      </c>
      <c r="H15" s="43" t="str">
        <f>'Public Peering'!G15</f>
        <v>Best Public Peering $/Mbps</v>
      </c>
      <c r="I15" s="1" t="s">
        <v>53</v>
      </c>
    </row>
    <row r="16" spans="1:10" ht="12">
      <c r="A16">
        <v>1</v>
      </c>
      <c r="B16">
        <f>700*A16</f>
        <v>700</v>
      </c>
      <c r="C16" t="s">
        <v>2</v>
      </c>
      <c r="D16" s="48">
        <f>$B$10*A16</f>
        <v>250</v>
      </c>
      <c r="E16" s="4">
        <f>$B$9</f>
        <v>1000</v>
      </c>
      <c r="F16" s="4">
        <f>$O$8+$S$8</f>
        <v>9659.451388888889</v>
      </c>
      <c r="G16" s="42">
        <f>(D16+E16+F16)/B16</f>
        <v>15.584930555555555</v>
      </c>
      <c r="H16" s="40">
        <f>'Public Peering'!G16</f>
        <v>28.791666666666664</v>
      </c>
      <c r="I16" s="6">
        <v>10.5</v>
      </c>
      <c r="J16" s="4"/>
    </row>
    <row r="17" spans="1:10" ht="12">
      <c r="A17">
        <v>2</v>
      </c>
      <c r="B17">
        <f aca="true" t="shared" si="0" ref="B17:B55">700*A17</f>
        <v>1400</v>
      </c>
      <c r="C17" t="s">
        <v>2</v>
      </c>
      <c r="D17" s="48">
        <f aca="true" t="shared" si="1" ref="D17:D55">$B$10*A17</f>
        <v>500</v>
      </c>
      <c r="E17" s="4">
        <f aca="true" t="shared" si="2" ref="E17:E55">$B$9</f>
        <v>1000</v>
      </c>
      <c r="F17" s="4">
        <f aca="true" t="shared" si="3" ref="F17:F29">$O$8+$S$8</f>
        <v>9659.451388888889</v>
      </c>
      <c r="G17" s="42">
        <f aca="true" t="shared" si="4" ref="G17:G55">(D17+E17+F17)/B17</f>
        <v>7.9710367063492065</v>
      </c>
      <c r="H17" s="40">
        <f>'Public Peering'!G17</f>
        <v>14.395833333333332</v>
      </c>
      <c r="I17" s="6">
        <v>10.5</v>
      </c>
      <c r="J17" s="4"/>
    </row>
    <row r="18" spans="1:10" ht="12">
      <c r="A18">
        <v>3</v>
      </c>
      <c r="B18">
        <f t="shared" si="0"/>
        <v>2100</v>
      </c>
      <c r="C18" t="s">
        <v>2</v>
      </c>
      <c r="D18" s="48">
        <f t="shared" si="1"/>
        <v>750</v>
      </c>
      <c r="E18" s="4">
        <f t="shared" si="2"/>
        <v>1000</v>
      </c>
      <c r="F18" s="4">
        <f t="shared" si="3"/>
        <v>9659.451388888889</v>
      </c>
      <c r="G18" s="42">
        <f t="shared" si="4"/>
        <v>5.43307208994709</v>
      </c>
      <c r="H18" s="40">
        <f>'Public Peering'!G18</f>
        <v>9.597222222222221</v>
      </c>
      <c r="I18" s="6">
        <v>10.5</v>
      </c>
      <c r="J18" s="4"/>
    </row>
    <row r="19" spans="1:10" ht="12">
      <c r="A19">
        <v>4</v>
      </c>
      <c r="B19">
        <f t="shared" si="0"/>
        <v>2800</v>
      </c>
      <c r="C19" t="s">
        <v>2</v>
      </c>
      <c r="D19" s="48">
        <f t="shared" si="1"/>
        <v>1000</v>
      </c>
      <c r="E19" s="4">
        <f t="shared" si="2"/>
        <v>1000</v>
      </c>
      <c r="F19" s="4">
        <f t="shared" si="3"/>
        <v>9659.451388888889</v>
      </c>
      <c r="G19" s="42">
        <f t="shared" si="4"/>
        <v>4.164089781746032</v>
      </c>
      <c r="H19" s="40">
        <f>'Public Peering'!G19</f>
        <v>7.197916666666666</v>
      </c>
      <c r="I19" s="6">
        <v>10.5</v>
      </c>
      <c r="J19" s="4"/>
    </row>
    <row r="20" spans="1:10" ht="12">
      <c r="A20">
        <v>5</v>
      </c>
      <c r="B20">
        <f t="shared" si="0"/>
        <v>3500</v>
      </c>
      <c r="C20" t="s">
        <v>2</v>
      </c>
      <c r="D20" s="48">
        <f t="shared" si="1"/>
        <v>1250</v>
      </c>
      <c r="E20" s="4">
        <f t="shared" si="2"/>
        <v>1000</v>
      </c>
      <c r="F20" s="4">
        <f t="shared" si="3"/>
        <v>9659.451388888889</v>
      </c>
      <c r="G20" s="42">
        <f t="shared" si="4"/>
        <v>3.402700396825397</v>
      </c>
      <c r="H20" s="40">
        <f>'Public Peering'!G20</f>
        <v>5.758333333333333</v>
      </c>
      <c r="I20" s="6">
        <v>10.5</v>
      </c>
      <c r="J20" s="4"/>
    </row>
    <row r="21" spans="1:10" ht="12">
      <c r="A21">
        <v>6</v>
      </c>
      <c r="B21">
        <f t="shared" si="0"/>
        <v>4200</v>
      </c>
      <c r="C21" t="s">
        <v>2</v>
      </c>
      <c r="D21" s="48">
        <f t="shared" si="1"/>
        <v>1500</v>
      </c>
      <c r="E21" s="4">
        <f t="shared" si="2"/>
        <v>1000</v>
      </c>
      <c r="F21" s="4">
        <f t="shared" si="3"/>
        <v>9659.451388888889</v>
      </c>
      <c r="G21" s="42">
        <f t="shared" si="4"/>
        <v>2.8951074735449733</v>
      </c>
      <c r="H21" s="40">
        <f>'Public Peering'!G21</f>
        <v>4.798611111111111</v>
      </c>
      <c r="I21" s="6">
        <v>10.5</v>
      </c>
      <c r="J21" s="4"/>
    </row>
    <row r="22" spans="1:10" ht="12">
      <c r="A22">
        <v>7</v>
      </c>
      <c r="B22">
        <f t="shared" si="0"/>
        <v>4900</v>
      </c>
      <c r="C22" t="s">
        <v>2</v>
      </c>
      <c r="D22" s="48">
        <f t="shared" si="1"/>
        <v>1750</v>
      </c>
      <c r="E22" s="4">
        <f t="shared" si="2"/>
        <v>1000</v>
      </c>
      <c r="F22" s="4">
        <f t="shared" si="3"/>
        <v>9659.451388888889</v>
      </c>
      <c r="G22" s="42">
        <f t="shared" si="4"/>
        <v>2.5325410997732427</v>
      </c>
      <c r="H22" s="40">
        <f>'Public Peering'!G22</f>
        <v>4.113095238095237</v>
      </c>
      <c r="I22" s="6">
        <v>10.5</v>
      </c>
      <c r="J22" s="4"/>
    </row>
    <row r="23" spans="1:10" ht="12">
      <c r="A23">
        <v>8</v>
      </c>
      <c r="B23">
        <f t="shared" si="0"/>
        <v>5600</v>
      </c>
      <c r="C23" t="s">
        <v>2</v>
      </c>
      <c r="D23" s="48">
        <f t="shared" si="1"/>
        <v>2000</v>
      </c>
      <c r="E23" s="4">
        <f t="shared" si="2"/>
        <v>1000</v>
      </c>
      <c r="F23" s="4">
        <f t="shared" si="3"/>
        <v>9659.451388888889</v>
      </c>
      <c r="G23" s="42">
        <f t="shared" si="4"/>
        <v>2.2606163194444444</v>
      </c>
      <c r="H23" s="40">
        <f>'Public Peering'!G23</f>
        <v>3.598958333333333</v>
      </c>
      <c r="I23" s="6">
        <v>10.5</v>
      </c>
      <c r="J23" s="4"/>
    </row>
    <row r="24" spans="1:10" ht="12">
      <c r="A24">
        <v>9</v>
      </c>
      <c r="B24">
        <f t="shared" si="0"/>
        <v>6300</v>
      </c>
      <c r="C24" t="s">
        <v>2</v>
      </c>
      <c r="D24" s="48">
        <f t="shared" si="1"/>
        <v>2250</v>
      </c>
      <c r="E24" s="4">
        <f t="shared" si="2"/>
        <v>1000</v>
      </c>
      <c r="F24" s="4">
        <f t="shared" si="3"/>
        <v>9659.451388888889</v>
      </c>
      <c r="G24" s="42">
        <f t="shared" si="4"/>
        <v>2.0491192680776016</v>
      </c>
      <c r="H24" s="40">
        <f>'Public Peering'!G24</f>
        <v>3.1990740740740735</v>
      </c>
      <c r="I24" s="6">
        <v>10.5</v>
      </c>
      <c r="J24" s="4"/>
    </row>
    <row r="25" spans="1:10" ht="12">
      <c r="A25">
        <v>10</v>
      </c>
      <c r="B25">
        <f t="shared" si="0"/>
        <v>7000</v>
      </c>
      <c r="C25" t="s">
        <v>2</v>
      </c>
      <c r="D25" s="48">
        <f t="shared" si="1"/>
        <v>2500</v>
      </c>
      <c r="E25" s="4">
        <f t="shared" si="2"/>
        <v>1000</v>
      </c>
      <c r="F25" s="4">
        <f t="shared" si="3"/>
        <v>9659.451388888889</v>
      </c>
      <c r="G25" s="42">
        <f t="shared" si="4"/>
        <v>1.879921626984127</v>
      </c>
      <c r="H25" s="40">
        <f>'Public Peering'!G25</f>
        <v>2.8791666666666664</v>
      </c>
      <c r="I25" s="6">
        <v>10.5</v>
      </c>
      <c r="J25" s="4"/>
    </row>
    <row r="26" spans="1:10" ht="12">
      <c r="A26">
        <v>11</v>
      </c>
      <c r="B26">
        <f t="shared" si="0"/>
        <v>7700</v>
      </c>
      <c r="C26" t="s">
        <v>2</v>
      </c>
      <c r="D26" s="48">
        <f t="shared" si="1"/>
        <v>2750</v>
      </c>
      <c r="E26" s="4">
        <f t="shared" si="2"/>
        <v>1000</v>
      </c>
      <c r="F26" s="4">
        <f t="shared" si="3"/>
        <v>9659.451388888889</v>
      </c>
      <c r="G26" s="42">
        <f t="shared" si="4"/>
        <v>1.7414871933621934</v>
      </c>
      <c r="H26" s="40">
        <f>'Public Peering'!G26</f>
        <v>2.617424242424242</v>
      </c>
      <c r="I26" s="6">
        <v>10.5</v>
      </c>
      <c r="J26" s="4"/>
    </row>
    <row r="27" spans="1:10" ht="12">
      <c r="A27">
        <v>12</v>
      </c>
      <c r="B27">
        <f t="shared" si="0"/>
        <v>8400</v>
      </c>
      <c r="C27" t="s">
        <v>2</v>
      </c>
      <c r="D27" s="48">
        <f t="shared" si="1"/>
        <v>3000</v>
      </c>
      <c r="E27" s="4">
        <f t="shared" si="2"/>
        <v>1000</v>
      </c>
      <c r="F27" s="4">
        <f t="shared" si="3"/>
        <v>9659.451388888889</v>
      </c>
      <c r="G27" s="42">
        <f t="shared" si="4"/>
        <v>1.6261251653439153</v>
      </c>
      <c r="H27" s="40">
        <f>'Public Peering'!G27</f>
        <v>2.3993055555555554</v>
      </c>
      <c r="I27" s="6">
        <v>10.5</v>
      </c>
      <c r="J27" s="4"/>
    </row>
    <row r="28" spans="1:10" ht="12">
      <c r="A28">
        <v>13</v>
      </c>
      <c r="B28">
        <f t="shared" si="0"/>
        <v>9100</v>
      </c>
      <c r="C28" t="s">
        <v>2</v>
      </c>
      <c r="D28" s="48">
        <f t="shared" si="1"/>
        <v>3250</v>
      </c>
      <c r="E28" s="4">
        <f t="shared" si="2"/>
        <v>1000</v>
      </c>
      <c r="F28" s="4">
        <f t="shared" si="3"/>
        <v>9659.451388888889</v>
      </c>
      <c r="G28" s="42">
        <f t="shared" si="4"/>
        <v>1.5285111416361417</v>
      </c>
      <c r="H28" s="40">
        <f>'Public Peering'!G28</f>
        <v>2.2147435897435894</v>
      </c>
      <c r="I28" s="6">
        <v>10.5</v>
      </c>
      <c r="J28" s="4"/>
    </row>
    <row r="29" spans="1:10" ht="12">
      <c r="A29">
        <v>14</v>
      </c>
      <c r="B29">
        <f t="shared" si="0"/>
        <v>9800</v>
      </c>
      <c r="C29" t="s">
        <v>2</v>
      </c>
      <c r="D29" s="48">
        <f t="shared" si="1"/>
        <v>3500</v>
      </c>
      <c r="E29" s="4">
        <f t="shared" si="2"/>
        <v>1000</v>
      </c>
      <c r="F29" s="4">
        <f t="shared" si="3"/>
        <v>9659.451388888889</v>
      </c>
      <c r="G29" s="42">
        <f t="shared" si="4"/>
        <v>1.44484197845805</v>
      </c>
      <c r="H29" s="40">
        <f>'Public Peering'!G29</f>
        <v>2.0565476190476186</v>
      </c>
      <c r="I29" s="6">
        <v>10.5</v>
      </c>
      <c r="J29" s="4"/>
    </row>
    <row r="30" spans="1:10" ht="12">
      <c r="A30" s="21">
        <v>15</v>
      </c>
      <c r="B30" s="21">
        <f t="shared" si="0"/>
        <v>10500</v>
      </c>
      <c r="C30" s="21" t="s">
        <v>3</v>
      </c>
      <c r="D30" s="49">
        <f t="shared" si="1"/>
        <v>3750</v>
      </c>
      <c r="E30" s="50">
        <f t="shared" si="2"/>
        <v>1000</v>
      </c>
      <c r="F30" s="22">
        <f>$F$29+$S$14</f>
        <v>16195.5625</v>
      </c>
      <c r="G30" s="44">
        <f t="shared" si="4"/>
        <v>1.9948154761904762</v>
      </c>
      <c r="H30" s="47">
        <f>'Public Peering'!G30</f>
        <v>3.4943121693121695</v>
      </c>
      <c r="I30" s="6">
        <v>10.5</v>
      </c>
      <c r="J30" s="4"/>
    </row>
    <row r="31" spans="1:10" ht="12">
      <c r="A31">
        <v>16</v>
      </c>
      <c r="B31">
        <f t="shared" si="0"/>
        <v>11200</v>
      </c>
      <c r="C31" t="s">
        <v>3</v>
      </c>
      <c r="D31" s="48">
        <f t="shared" si="1"/>
        <v>4000</v>
      </c>
      <c r="E31" s="4">
        <f t="shared" si="2"/>
        <v>1000</v>
      </c>
      <c r="F31" s="4">
        <f aca="true" t="shared" si="5" ref="F31:F39">$F$29+$S$14</f>
        <v>16195.5625</v>
      </c>
      <c r="G31" s="42">
        <f t="shared" si="4"/>
        <v>1.8924609375</v>
      </c>
      <c r="H31" s="40">
        <f>'Public Peering'!G31</f>
        <v>3.275917658730159</v>
      </c>
      <c r="I31" s="6">
        <v>10.5</v>
      </c>
      <c r="J31" s="4"/>
    </row>
    <row r="32" spans="1:10" ht="12">
      <c r="A32">
        <v>17</v>
      </c>
      <c r="B32">
        <f t="shared" si="0"/>
        <v>11900</v>
      </c>
      <c r="C32" t="s">
        <v>3</v>
      </c>
      <c r="D32" s="48">
        <f t="shared" si="1"/>
        <v>4250</v>
      </c>
      <c r="E32" s="4">
        <f t="shared" si="2"/>
        <v>1000</v>
      </c>
      <c r="F32" s="4">
        <f t="shared" si="5"/>
        <v>16195.5625</v>
      </c>
      <c r="G32" s="42">
        <f t="shared" si="4"/>
        <v>1.8021481092436975</v>
      </c>
      <c r="H32" s="40">
        <f>'Public Peering'!G32</f>
        <v>3.083216619981326</v>
      </c>
      <c r="I32" s="6">
        <v>10.5</v>
      </c>
      <c r="J32" s="4"/>
    </row>
    <row r="33" spans="1:10" ht="12">
      <c r="A33">
        <v>18</v>
      </c>
      <c r="B33">
        <f t="shared" si="0"/>
        <v>12600</v>
      </c>
      <c r="C33" t="s">
        <v>3</v>
      </c>
      <c r="D33" s="48">
        <f t="shared" si="1"/>
        <v>4500</v>
      </c>
      <c r="E33" s="4">
        <f t="shared" si="2"/>
        <v>1000</v>
      </c>
      <c r="F33" s="4">
        <f t="shared" si="5"/>
        <v>16195.5625</v>
      </c>
      <c r="G33" s="42">
        <f t="shared" si="4"/>
        <v>1.7218700396825397</v>
      </c>
      <c r="H33" s="40">
        <f>'Public Peering'!G33</f>
        <v>2.9119268077601412</v>
      </c>
      <c r="I33" s="6">
        <v>10.5</v>
      </c>
      <c r="J33" s="4"/>
    </row>
    <row r="34" spans="1:10" ht="12">
      <c r="A34">
        <v>19</v>
      </c>
      <c r="B34">
        <f t="shared" si="0"/>
        <v>13300</v>
      </c>
      <c r="C34" t="s">
        <v>3</v>
      </c>
      <c r="D34" s="48">
        <f t="shared" si="1"/>
        <v>4750</v>
      </c>
      <c r="E34" s="4">
        <f t="shared" si="2"/>
        <v>1000</v>
      </c>
      <c r="F34" s="4">
        <f t="shared" si="5"/>
        <v>16195.5625</v>
      </c>
      <c r="G34" s="42">
        <f t="shared" si="4"/>
        <v>1.6500422932330827</v>
      </c>
      <c r="H34" s="40">
        <f>'Public Peering'!G34</f>
        <v>2.758667502088555</v>
      </c>
      <c r="I34" s="6">
        <v>10.5</v>
      </c>
      <c r="J34" s="4"/>
    </row>
    <row r="35" spans="1:10" ht="12">
      <c r="A35">
        <v>20</v>
      </c>
      <c r="B35">
        <f t="shared" si="0"/>
        <v>14000</v>
      </c>
      <c r="C35" t="s">
        <v>3</v>
      </c>
      <c r="D35" s="48">
        <f t="shared" si="1"/>
        <v>5000</v>
      </c>
      <c r="E35" s="4">
        <f t="shared" si="2"/>
        <v>1000</v>
      </c>
      <c r="F35" s="4">
        <f t="shared" si="5"/>
        <v>16195.5625</v>
      </c>
      <c r="G35" s="42">
        <f t="shared" si="4"/>
        <v>1.5853973214285715</v>
      </c>
      <c r="H35" s="40">
        <f>'Public Peering'!G35</f>
        <v>2.6207341269841273</v>
      </c>
      <c r="I35" s="6">
        <v>10.5</v>
      </c>
      <c r="J35" s="4"/>
    </row>
    <row r="36" spans="1:10" ht="12">
      <c r="A36">
        <v>21</v>
      </c>
      <c r="B36">
        <f t="shared" si="0"/>
        <v>14700</v>
      </c>
      <c r="C36" t="s">
        <v>3</v>
      </c>
      <c r="D36" s="48">
        <f t="shared" si="1"/>
        <v>5250</v>
      </c>
      <c r="E36" s="4">
        <f t="shared" si="2"/>
        <v>1000</v>
      </c>
      <c r="F36" s="4">
        <f t="shared" si="5"/>
        <v>16195.5625</v>
      </c>
      <c r="G36" s="42">
        <f t="shared" si="4"/>
        <v>1.5269090136054422</v>
      </c>
      <c r="H36" s="40">
        <f>'Public Peering'!G36</f>
        <v>2.495937263794407</v>
      </c>
      <c r="I36" s="6">
        <v>10.5</v>
      </c>
      <c r="J36" s="4"/>
    </row>
    <row r="37" spans="1:10" ht="12">
      <c r="A37">
        <v>22</v>
      </c>
      <c r="B37">
        <f t="shared" si="0"/>
        <v>15400</v>
      </c>
      <c r="C37" t="s">
        <v>3</v>
      </c>
      <c r="D37" s="48">
        <f t="shared" si="1"/>
        <v>5500</v>
      </c>
      <c r="E37" s="4">
        <f t="shared" si="2"/>
        <v>1000</v>
      </c>
      <c r="F37" s="4">
        <f t="shared" si="5"/>
        <v>16195.5625</v>
      </c>
      <c r="G37" s="42">
        <f t="shared" si="4"/>
        <v>1.4737378246753248</v>
      </c>
      <c r="H37" s="40">
        <f>'Public Peering'!G37</f>
        <v>2.3824855699855703</v>
      </c>
      <c r="I37" s="6">
        <v>10.5</v>
      </c>
      <c r="J37" s="4"/>
    </row>
    <row r="38" spans="1:10" ht="12">
      <c r="A38">
        <v>23</v>
      </c>
      <c r="B38">
        <f t="shared" si="0"/>
        <v>16100</v>
      </c>
      <c r="C38" t="s">
        <v>3</v>
      </c>
      <c r="D38" s="48">
        <f t="shared" si="1"/>
        <v>5750</v>
      </c>
      <c r="E38" s="4">
        <f t="shared" si="2"/>
        <v>1000</v>
      </c>
      <c r="F38" s="4">
        <f t="shared" si="5"/>
        <v>16195.5625</v>
      </c>
      <c r="G38" s="42">
        <f t="shared" si="4"/>
        <v>1.4251902173913042</v>
      </c>
      <c r="H38" s="40">
        <f>'Public Peering'!G38</f>
        <v>2.278899240855763</v>
      </c>
      <c r="I38" s="6">
        <v>10.5</v>
      </c>
      <c r="J38" s="4"/>
    </row>
    <row r="39" spans="1:10" ht="12">
      <c r="A39">
        <v>24</v>
      </c>
      <c r="B39">
        <f t="shared" si="0"/>
        <v>16800</v>
      </c>
      <c r="C39" t="s">
        <v>3</v>
      </c>
      <c r="D39" s="48">
        <f t="shared" si="1"/>
        <v>6000</v>
      </c>
      <c r="E39" s="4">
        <f t="shared" si="2"/>
        <v>1000</v>
      </c>
      <c r="F39" s="4">
        <f t="shared" si="5"/>
        <v>16195.5625</v>
      </c>
      <c r="G39" s="42">
        <f t="shared" si="4"/>
        <v>1.3806882440476191</v>
      </c>
      <c r="H39" s="40">
        <f>'Public Peering'!G39</f>
        <v>2.183945105820106</v>
      </c>
      <c r="I39" s="6">
        <v>10.5</v>
      </c>
      <c r="J39" s="4"/>
    </row>
    <row r="40" spans="1:10" ht="12">
      <c r="A40" s="19">
        <v>25</v>
      </c>
      <c r="B40" s="19">
        <f t="shared" si="0"/>
        <v>17500</v>
      </c>
      <c r="C40" s="19" t="s">
        <v>3</v>
      </c>
      <c r="D40" s="52">
        <f t="shared" si="1"/>
        <v>6250</v>
      </c>
      <c r="E40" s="53">
        <f t="shared" si="2"/>
        <v>1000</v>
      </c>
      <c r="F40" s="20">
        <f>$F$29+$S$14+$O$14</f>
        <v>16430.104166666668</v>
      </c>
      <c r="G40" s="45">
        <f t="shared" si="4"/>
        <v>1.3531488095238096</v>
      </c>
      <c r="H40" s="47">
        <f>'Public Peering'!G40</f>
        <v>2.0965873015873018</v>
      </c>
      <c r="I40" s="6">
        <v>10.5</v>
      </c>
      <c r="J40" s="4"/>
    </row>
    <row r="41" spans="1:10" ht="12">
      <c r="A41">
        <v>26</v>
      </c>
      <c r="B41">
        <f t="shared" si="0"/>
        <v>18200</v>
      </c>
      <c r="C41" t="s">
        <v>3</v>
      </c>
      <c r="D41" s="48">
        <f t="shared" si="1"/>
        <v>6500</v>
      </c>
      <c r="E41" s="4">
        <f t="shared" si="2"/>
        <v>1000</v>
      </c>
      <c r="F41" s="4">
        <f>$F$29+$S$14+$O$14</f>
        <v>16430.104166666668</v>
      </c>
      <c r="G41" s="42">
        <f t="shared" si="4"/>
        <v>1.3148408882783884</v>
      </c>
      <c r="H41" s="40">
        <f>'Public Peering'!G41</f>
        <v>2.0159493284493286</v>
      </c>
      <c r="I41" s="6">
        <v>10.5</v>
      </c>
      <c r="J41" s="4"/>
    </row>
    <row r="42" spans="1:10" ht="12">
      <c r="A42">
        <v>27</v>
      </c>
      <c r="B42">
        <f t="shared" si="0"/>
        <v>18900</v>
      </c>
      <c r="C42" t="s">
        <v>3</v>
      </c>
      <c r="D42" s="48">
        <f t="shared" si="1"/>
        <v>6750</v>
      </c>
      <c r="E42" s="4">
        <f t="shared" si="2"/>
        <v>1000</v>
      </c>
      <c r="F42" s="4">
        <f>$F$29+$S$14+$O$14</f>
        <v>16430.104166666668</v>
      </c>
      <c r="G42" s="42">
        <f t="shared" si="4"/>
        <v>1.2793705908289241</v>
      </c>
      <c r="H42" s="40">
        <f>'Public Peering'!G42</f>
        <v>1.941284538506761</v>
      </c>
      <c r="I42" s="6">
        <v>10.5</v>
      </c>
      <c r="J42" s="4"/>
    </row>
    <row r="43" spans="1:10" ht="12">
      <c r="A43">
        <v>28</v>
      </c>
      <c r="B43">
        <f t="shared" si="0"/>
        <v>19600</v>
      </c>
      <c r="C43" t="s">
        <v>3</v>
      </c>
      <c r="D43" s="48">
        <f t="shared" si="1"/>
        <v>7000</v>
      </c>
      <c r="E43" s="4">
        <f t="shared" si="2"/>
        <v>1000</v>
      </c>
      <c r="F43" s="4">
        <f>$F$29+$S$14+$O$14</f>
        <v>16430.104166666668</v>
      </c>
      <c r="G43" s="42">
        <f t="shared" si="4"/>
        <v>1.2464338860544217</v>
      </c>
      <c r="H43" s="40">
        <f>'Public Peering'!G43</f>
        <v>1.8719529478458052</v>
      </c>
      <c r="I43" s="6">
        <v>10.5</v>
      </c>
      <c r="J43" s="4"/>
    </row>
    <row r="44" spans="1:10" ht="12">
      <c r="A44" s="17">
        <v>29</v>
      </c>
      <c r="B44" s="17">
        <f t="shared" si="0"/>
        <v>20300</v>
      </c>
      <c r="C44" s="17" t="s">
        <v>5</v>
      </c>
      <c r="D44" s="51">
        <f t="shared" si="1"/>
        <v>7250</v>
      </c>
      <c r="E44" s="18">
        <f t="shared" si="2"/>
        <v>1000</v>
      </c>
      <c r="F44" s="18">
        <f>$F$29+$S$14*2+$O$14</f>
        <v>22966.215277777777</v>
      </c>
      <c r="G44" s="46">
        <f t="shared" si="4"/>
        <v>1.5377445949644226</v>
      </c>
      <c r="H44" s="47">
        <f>'Public Peering'!G44</f>
        <v>2.6219896004378764</v>
      </c>
      <c r="I44" s="6">
        <v>10.5</v>
      </c>
      <c r="J44" s="4"/>
    </row>
    <row r="45" spans="1:10" ht="12">
      <c r="A45">
        <v>30</v>
      </c>
      <c r="B45">
        <f t="shared" si="0"/>
        <v>21000</v>
      </c>
      <c r="C45" t="s">
        <v>5</v>
      </c>
      <c r="D45" s="48">
        <f t="shared" si="1"/>
        <v>7500</v>
      </c>
      <c r="E45" s="4">
        <f t="shared" si="2"/>
        <v>1000</v>
      </c>
      <c r="F45" s="4">
        <f aca="true" t="shared" si="6" ref="F45:F55">$F$29+$S$14*2+$O$14</f>
        <v>22966.215277777777</v>
      </c>
      <c r="G45" s="42">
        <f t="shared" si="4"/>
        <v>1.4983912037037037</v>
      </c>
      <c r="H45" s="40">
        <f>'Public Peering'!G45</f>
        <v>2.5345899470899473</v>
      </c>
      <c r="I45" s="6">
        <v>10.5</v>
      </c>
      <c r="J45" s="4"/>
    </row>
    <row r="46" spans="1:10" ht="12">
      <c r="A46">
        <v>31</v>
      </c>
      <c r="B46">
        <f t="shared" si="0"/>
        <v>21700</v>
      </c>
      <c r="C46" t="s">
        <v>5</v>
      </c>
      <c r="D46" s="48">
        <f t="shared" si="1"/>
        <v>7750</v>
      </c>
      <c r="E46" s="4">
        <f t="shared" si="2"/>
        <v>1000</v>
      </c>
      <c r="F46" s="4">
        <f t="shared" si="6"/>
        <v>22966.215277777777</v>
      </c>
      <c r="G46" s="42">
        <f t="shared" si="4"/>
        <v>1.4615767409114182</v>
      </c>
      <c r="H46" s="40">
        <f>'Public Peering'!G46</f>
        <v>2.4528289810547874</v>
      </c>
      <c r="I46" s="6">
        <v>10.5</v>
      </c>
      <c r="J46" s="4"/>
    </row>
    <row r="47" spans="1:10" ht="12">
      <c r="A47">
        <v>32</v>
      </c>
      <c r="B47">
        <f t="shared" si="0"/>
        <v>22400</v>
      </c>
      <c r="C47" t="s">
        <v>5</v>
      </c>
      <c r="D47" s="48">
        <f t="shared" si="1"/>
        <v>8000</v>
      </c>
      <c r="E47" s="4">
        <f t="shared" si="2"/>
        <v>1000</v>
      </c>
      <c r="F47" s="4">
        <f t="shared" si="6"/>
        <v>22966.215277777777</v>
      </c>
      <c r="G47" s="42">
        <f t="shared" si="4"/>
        <v>1.4270631820436508</v>
      </c>
      <c r="H47" s="40">
        <f>'Public Peering'!G47</f>
        <v>2.3761780753968256</v>
      </c>
      <c r="I47" s="6">
        <v>10.5</v>
      </c>
      <c r="J47" s="4"/>
    </row>
    <row r="48" spans="1:10" ht="12">
      <c r="A48">
        <v>33</v>
      </c>
      <c r="B48">
        <f t="shared" si="0"/>
        <v>23100</v>
      </c>
      <c r="C48" t="s">
        <v>5</v>
      </c>
      <c r="D48" s="48">
        <f t="shared" si="1"/>
        <v>8250</v>
      </c>
      <c r="E48" s="4">
        <f t="shared" si="2"/>
        <v>1000</v>
      </c>
      <c r="F48" s="4">
        <f t="shared" si="6"/>
        <v>22966.215277777777</v>
      </c>
      <c r="G48" s="42">
        <f t="shared" si="4"/>
        <v>1.394641354016354</v>
      </c>
      <c r="H48" s="40">
        <f>'Public Peering'!G48</f>
        <v>2.3041726791726793</v>
      </c>
      <c r="I48" s="6">
        <v>10.5</v>
      </c>
      <c r="J48" s="4"/>
    </row>
    <row r="49" spans="1:10" ht="12">
      <c r="A49">
        <v>34</v>
      </c>
      <c r="B49">
        <f t="shared" si="0"/>
        <v>23800</v>
      </c>
      <c r="C49" t="s">
        <v>5</v>
      </c>
      <c r="D49" s="48">
        <f t="shared" si="1"/>
        <v>8500</v>
      </c>
      <c r="E49" s="4">
        <f t="shared" si="2"/>
        <v>1000</v>
      </c>
      <c r="F49" s="4">
        <f t="shared" si="6"/>
        <v>22966.215277777777</v>
      </c>
      <c r="G49" s="42">
        <f t="shared" si="4"/>
        <v>1.3641266923436042</v>
      </c>
      <c r="H49" s="40">
        <f>'Public Peering'!G49</f>
        <v>2.23640289449113</v>
      </c>
      <c r="I49" s="6">
        <v>10.5</v>
      </c>
      <c r="J49" s="4"/>
    </row>
    <row r="50" spans="1:10" ht="12">
      <c r="A50">
        <v>35</v>
      </c>
      <c r="B50">
        <f t="shared" si="0"/>
        <v>24500</v>
      </c>
      <c r="C50" t="s">
        <v>5</v>
      </c>
      <c r="D50" s="48">
        <f t="shared" si="1"/>
        <v>8750</v>
      </c>
      <c r="E50" s="4">
        <f t="shared" si="2"/>
        <v>1000</v>
      </c>
      <c r="F50" s="4">
        <f t="shared" si="6"/>
        <v>22966.215277777777</v>
      </c>
      <c r="G50" s="42">
        <f t="shared" si="4"/>
        <v>1.3353557256235828</v>
      </c>
      <c r="H50" s="40">
        <f>'Public Peering'!G50</f>
        <v>2.1725056689342406</v>
      </c>
      <c r="I50" s="6">
        <v>10.5</v>
      </c>
      <c r="J50" s="4"/>
    </row>
    <row r="51" spans="1:10" ht="12">
      <c r="A51">
        <v>36</v>
      </c>
      <c r="B51">
        <f t="shared" si="0"/>
        <v>25200</v>
      </c>
      <c r="C51" t="s">
        <v>5</v>
      </c>
      <c r="D51" s="48">
        <f t="shared" si="1"/>
        <v>9000</v>
      </c>
      <c r="E51" s="4">
        <f t="shared" si="2"/>
        <v>1000</v>
      </c>
      <c r="F51" s="4">
        <f t="shared" si="6"/>
        <v>22966.215277777777</v>
      </c>
      <c r="G51" s="42">
        <f t="shared" si="4"/>
        <v>1.3081831459435627</v>
      </c>
      <c r="H51" s="40">
        <f>'Public Peering'!G51</f>
        <v>2.1121582892416226</v>
      </c>
      <c r="I51" s="6">
        <v>10.5</v>
      </c>
      <c r="J51" s="4"/>
    </row>
    <row r="52" spans="1:10" ht="12">
      <c r="A52">
        <v>37</v>
      </c>
      <c r="B52">
        <f t="shared" si="0"/>
        <v>25900</v>
      </c>
      <c r="C52" t="s">
        <v>5</v>
      </c>
      <c r="D52" s="48">
        <f t="shared" si="1"/>
        <v>9250</v>
      </c>
      <c r="E52" s="4">
        <f t="shared" si="2"/>
        <v>1000</v>
      </c>
      <c r="F52" s="4">
        <f t="shared" si="6"/>
        <v>22966.215277777777</v>
      </c>
      <c r="G52" s="42">
        <f t="shared" si="4"/>
        <v>1.2824793543543545</v>
      </c>
      <c r="H52" s="40">
        <f>'Public Peering'!G52</f>
        <v>2.0550729300729302</v>
      </c>
      <c r="I52" s="6">
        <v>10.5</v>
      </c>
      <c r="J52" s="4"/>
    </row>
    <row r="53" spans="1:10" ht="12">
      <c r="A53">
        <v>38</v>
      </c>
      <c r="B53">
        <f t="shared" si="0"/>
        <v>26600</v>
      </c>
      <c r="C53" t="s">
        <v>5</v>
      </c>
      <c r="D53" s="48">
        <f t="shared" si="1"/>
        <v>9500</v>
      </c>
      <c r="E53" s="4">
        <f t="shared" si="2"/>
        <v>1000</v>
      </c>
      <c r="F53" s="4">
        <f t="shared" si="6"/>
        <v>22966.215277777777</v>
      </c>
      <c r="G53" s="42">
        <f t="shared" si="4"/>
        <v>1.2581283939014203</v>
      </c>
      <c r="H53" s="40">
        <f>'Public Peering'!G53</f>
        <v>2.0009920634920637</v>
      </c>
      <c r="I53" s="6">
        <v>10.5</v>
      </c>
      <c r="J53" s="4"/>
    </row>
    <row r="54" spans="1:10" ht="12">
      <c r="A54">
        <v>39</v>
      </c>
      <c r="B54">
        <f t="shared" si="0"/>
        <v>27300</v>
      </c>
      <c r="C54" t="s">
        <v>5</v>
      </c>
      <c r="D54" s="48">
        <f t="shared" si="1"/>
        <v>9750</v>
      </c>
      <c r="E54" s="4">
        <f t="shared" si="2"/>
        <v>1000</v>
      </c>
      <c r="F54" s="4">
        <f t="shared" si="6"/>
        <v>22966.215277777777</v>
      </c>
      <c r="G54" s="42">
        <f t="shared" si="4"/>
        <v>1.2350262006512007</v>
      </c>
      <c r="H54" s="40">
        <f>'Public Peering'!G54</f>
        <v>1.9496845746845748</v>
      </c>
      <c r="I54" s="6">
        <v>10.5</v>
      </c>
      <c r="J54" s="4"/>
    </row>
    <row r="55" spans="1:10" ht="12">
      <c r="A55">
        <v>40</v>
      </c>
      <c r="B55">
        <f t="shared" si="0"/>
        <v>28000</v>
      </c>
      <c r="C55" t="s">
        <v>5</v>
      </c>
      <c r="D55" s="48">
        <f t="shared" si="1"/>
        <v>10000</v>
      </c>
      <c r="E55" s="4">
        <f t="shared" si="2"/>
        <v>1000</v>
      </c>
      <c r="F55" s="4">
        <f t="shared" si="6"/>
        <v>22966.215277777777</v>
      </c>
      <c r="G55" s="42">
        <f t="shared" si="4"/>
        <v>1.2130791170634923</v>
      </c>
      <c r="H55" s="40">
        <f>'Public Peering'!G55</f>
        <v>1.9009424603174603</v>
      </c>
      <c r="I55" s="6">
        <v>10.5</v>
      </c>
      <c r="J55" s="4"/>
    </row>
  </sheetData>
  <printOptions/>
  <pageMargins left="0.75" right="0.75" top="1" bottom="1" header="0.5" footer="0.5"/>
  <pageSetup fitToHeight="4" fitToWidth="1" horizontalDpi="600" verticalDpi="600" orientation="landscape" scale="5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workbookViewId="0" topLeftCell="A6">
      <selection activeCell="B13" sqref="B13"/>
    </sheetView>
  </sheetViews>
  <sheetFormatPr defaultColWidth="8.8515625" defaultRowHeight="12.75"/>
  <cols>
    <col min="1" max="1" width="9.28125" style="0" customWidth="1"/>
    <col min="2" max="2" width="15.421875" style="0" customWidth="1"/>
    <col min="3" max="3" width="11.28125" style="0" bestFit="1" customWidth="1"/>
    <col min="4" max="4" width="11.00390625" style="7" customWidth="1"/>
    <col min="5" max="5" width="11.28125" style="0" customWidth="1"/>
    <col min="6" max="6" width="9.8515625" style="0" customWidth="1"/>
    <col min="7" max="8" width="8.8515625" style="0" customWidth="1"/>
    <col min="9" max="9" width="11.7109375" style="0" customWidth="1"/>
    <col min="10" max="10" width="8.8515625" style="0" customWidth="1"/>
    <col min="11" max="11" width="13.7109375" style="0" customWidth="1"/>
    <col min="12" max="12" width="8.8515625" style="0" customWidth="1"/>
    <col min="13" max="13" width="24.8515625" style="0" customWidth="1"/>
    <col min="14" max="14" width="11.28125" style="0" customWidth="1"/>
    <col min="15" max="15" width="10.421875" style="0" customWidth="1"/>
    <col min="16" max="16" width="8.8515625" style="0" customWidth="1"/>
    <col min="17" max="17" width="30.28125" style="0" customWidth="1"/>
    <col min="18" max="18" width="11.7109375" style="0" customWidth="1"/>
    <col min="19" max="19" width="11.421875" style="0" customWidth="1"/>
    <col min="20" max="20" width="10.421875" style="0" customWidth="1"/>
  </cols>
  <sheetData>
    <row r="1" spans="1:15" ht="12">
      <c r="A1" s="5" t="s">
        <v>35</v>
      </c>
      <c r="M1" s="5"/>
      <c r="N1" s="4"/>
      <c r="O1" s="6"/>
    </row>
    <row r="2" spans="1:17" ht="12">
      <c r="A2" t="s">
        <v>34</v>
      </c>
      <c r="Q2" s="5" t="s">
        <v>31</v>
      </c>
    </row>
    <row r="3" spans="13:17" ht="12">
      <c r="M3" s="12"/>
      <c r="Q3" t="s">
        <v>25</v>
      </c>
    </row>
    <row r="4" spans="14:18" ht="12">
      <c r="N4" s="15"/>
      <c r="Q4" t="s">
        <v>26</v>
      </c>
      <c r="R4" s="4">
        <v>282000</v>
      </c>
    </row>
    <row r="5" spans="14:18" ht="12">
      <c r="N5" s="15"/>
      <c r="Q5" t="s">
        <v>27</v>
      </c>
      <c r="R5" s="4">
        <v>80000</v>
      </c>
    </row>
    <row r="6" spans="14:18" ht="12">
      <c r="N6" s="15"/>
      <c r="Q6" t="s">
        <v>28</v>
      </c>
      <c r="R6" s="4">
        <v>145000</v>
      </c>
    </row>
    <row r="7" spans="14:18" ht="12">
      <c r="N7" s="15"/>
      <c r="Q7" t="s">
        <v>19</v>
      </c>
      <c r="R7" s="4">
        <f>SUM(R4:R6)</f>
        <v>507000</v>
      </c>
    </row>
    <row r="8" spans="1:20" ht="12">
      <c r="A8" t="s">
        <v>38</v>
      </c>
      <c r="N8" s="15"/>
      <c r="O8" s="13"/>
      <c r="P8" s="5"/>
      <c r="Q8" t="str">
        <f>Q14</f>
        <v>less 35% discount</v>
      </c>
      <c r="R8" s="13">
        <f>R7*0.65</f>
        <v>329550</v>
      </c>
      <c r="S8" s="13">
        <f>R8/48</f>
        <v>6865.625</v>
      </c>
      <c r="T8" s="5" t="s">
        <v>8</v>
      </c>
    </row>
    <row r="9" spans="1:14" ht="12">
      <c r="A9" t="s">
        <v>39</v>
      </c>
      <c r="B9" s="40">
        <f>4700/12</f>
        <v>391.6666666666667</v>
      </c>
      <c r="C9" t="s">
        <v>8</v>
      </c>
      <c r="N9" s="15"/>
    </row>
    <row r="10" spans="1:17" ht="12">
      <c r="A10" t="s">
        <v>40</v>
      </c>
      <c r="B10" s="4">
        <v>2415</v>
      </c>
      <c r="C10" t="s">
        <v>8</v>
      </c>
      <c r="N10" s="15"/>
      <c r="Q10" t="s">
        <v>29</v>
      </c>
    </row>
    <row r="11" spans="1:18" ht="12">
      <c r="A11" t="s">
        <v>41</v>
      </c>
      <c r="B11" s="6">
        <v>0.5</v>
      </c>
      <c r="C11" s="4" t="s">
        <v>42</v>
      </c>
      <c r="N11" s="15"/>
      <c r="Q11" t="str">
        <f>Q4</f>
        <v>2*10G LAN PIC</v>
      </c>
      <c r="R11" s="4">
        <f>R4</f>
        <v>282000</v>
      </c>
    </row>
    <row r="12" spans="14:18" ht="12">
      <c r="N12" s="15"/>
      <c r="Q12" t="str">
        <f>Q5</f>
        <v>Flxible PIC concentrator</v>
      </c>
      <c r="R12" s="4">
        <f>+R5</f>
        <v>80000</v>
      </c>
    </row>
    <row r="13" spans="1:18" ht="12">
      <c r="A13" t="s">
        <v>43</v>
      </c>
      <c r="N13" s="15"/>
      <c r="Q13" t="s">
        <v>30</v>
      </c>
      <c r="R13" s="4">
        <f>R12+R11</f>
        <v>362000</v>
      </c>
    </row>
    <row r="14" spans="13:20" ht="12">
      <c r="M14" s="14"/>
      <c r="N14" s="16"/>
      <c r="O14" s="13"/>
      <c r="P14" s="14"/>
      <c r="Q14" s="14" t="s">
        <v>20</v>
      </c>
      <c r="R14" s="13">
        <f>R13*0.65</f>
        <v>235300</v>
      </c>
      <c r="S14" s="13">
        <f>R14/48</f>
        <v>4902.083333333333</v>
      </c>
      <c r="T14" s="5" t="s">
        <v>8</v>
      </c>
    </row>
    <row r="15" spans="1:7" s="1" customFormat="1" ht="60" customHeight="1">
      <c r="A15" s="1" t="s">
        <v>15</v>
      </c>
      <c r="B15" s="1" t="s">
        <v>9</v>
      </c>
      <c r="C15" s="2" t="s">
        <v>4</v>
      </c>
      <c r="D15" s="8" t="s">
        <v>13</v>
      </c>
      <c r="E15" s="1" t="s">
        <v>14</v>
      </c>
      <c r="F15" s="1" t="s">
        <v>12</v>
      </c>
      <c r="G15" s="11" t="s">
        <v>6</v>
      </c>
    </row>
    <row r="16" spans="1:10" ht="12">
      <c r="A16">
        <v>1</v>
      </c>
      <c r="B16">
        <f aca="true" t="shared" si="0" ref="B16:B55">700*A16</f>
        <v>700</v>
      </c>
      <c r="C16" t="s">
        <v>2</v>
      </c>
      <c r="D16" s="38">
        <f>$B$10+$B$9+B16*$B$11</f>
        <v>3156.6666666666665</v>
      </c>
      <c r="E16" s="4">
        <v>500</v>
      </c>
      <c r="F16" s="4">
        <f aca="true" t="shared" si="1" ref="F16:F29">$O$8+$S$8</f>
        <v>6865.625</v>
      </c>
      <c r="G16" s="39">
        <f aca="true" t="shared" si="2" ref="G16:G55">(D16+E16+F16)/B16</f>
        <v>15.031845238095237</v>
      </c>
      <c r="I16" s="4"/>
      <c r="J16" s="4"/>
    </row>
    <row r="17" spans="1:10" ht="12">
      <c r="A17">
        <v>2</v>
      </c>
      <c r="B17">
        <f t="shared" si="0"/>
        <v>1400</v>
      </c>
      <c r="C17" t="s">
        <v>2</v>
      </c>
      <c r="D17" s="38">
        <f aca="true" t="shared" si="3" ref="D17:D29">$B$10+$B$9+B17*$B$11</f>
        <v>3506.6666666666665</v>
      </c>
      <c r="E17" s="4">
        <v>500</v>
      </c>
      <c r="F17" s="4">
        <f t="shared" si="1"/>
        <v>6865.625</v>
      </c>
      <c r="G17" s="39">
        <f t="shared" si="2"/>
        <v>7.765922619047618</v>
      </c>
      <c r="I17" s="4"/>
      <c r="J17" s="4"/>
    </row>
    <row r="18" spans="1:10" ht="12">
      <c r="A18">
        <v>3</v>
      </c>
      <c r="B18">
        <f t="shared" si="0"/>
        <v>2100</v>
      </c>
      <c r="C18" t="s">
        <v>2</v>
      </c>
      <c r="D18" s="38">
        <f t="shared" si="3"/>
        <v>3856.6666666666665</v>
      </c>
      <c r="E18" s="4">
        <v>500</v>
      </c>
      <c r="F18" s="4">
        <f t="shared" si="1"/>
        <v>6865.625</v>
      </c>
      <c r="G18" s="39">
        <f t="shared" si="2"/>
        <v>5.3439484126984125</v>
      </c>
      <c r="I18" s="4"/>
      <c r="J18" s="4"/>
    </row>
    <row r="19" spans="1:10" ht="12">
      <c r="A19">
        <v>4</v>
      </c>
      <c r="B19">
        <f t="shared" si="0"/>
        <v>2800</v>
      </c>
      <c r="C19" t="s">
        <v>2</v>
      </c>
      <c r="D19" s="38">
        <f t="shared" si="3"/>
        <v>4206.666666666666</v>
      </c>
      <c r="E19" s="4">
        <v>500</v>
      </c>
      <c r="F19" s="4">
        <f t="shared" si="1"/>
        <v>6865.625</v>
      </c>
      <c r="G19" s="39">
        <f t="shared" si="2"/>
        <v>4.132961309523809</v>
      </c>
      <c r="I19" s="4"/>
      <c r="J19" s="4"/>
    </row>
    <row r="20" spans="1:10" ht="12">
      <c r="A20">
        <v>5</v>
      </c>
      <c r="B20">
        <f t="shared" si="0"/>
        <v>3500</v>
      </c>
      <c r="C20" t="s">
        <v>2</v>
      </c>
      <c r="D20" s="38">
        <f t="shared" si="3"/>
        <v>4556.666666666666</v>
      </c>
      <c r="E20" s="4">
        <v>500</v>
      </c>
      <c r="F20" s="4">
        <f t="shared" si="1"/>
        <v>6865.625</v>
      </c>
      <c r="G20" s="39">
        <f t="shared" si="2"/>
        <v>3.4063690476190476</v>
      </c>
      <c r="I20" s="4"/>
      <c r="J20" s="4"/>
    </row>
    <row r="21" spans="1:10" ht="12">
      <c r="A21">
        <v>6</v>
      </c>
      <c r="B21">
        <f t="shared" si="0"/>
        <v>4200</v>
      </c>
      <c r="C21" t="s">
        <v>2</v>
      </c>
      <c r="D21" s="38">
        <f t="shared" si="3"/>
        <v>4906.666666666666</v>
      </c>
      <c r="E21" s="4">
        <v>500</v>
      </c>
      <c r="F21" s="4">
        <f t="shared" si="1"/>
        <v>6865.625</v>
      </c>
      <c r="G21" s="39">
        <f t="shared" si="2"/>
        <v>2.9219742063492062</v>
      </c>
      <c r="I21" s="4"/>
      <c r="J21" s="4"/>
    </row>
    <row r="22" spans="1:10" ht="12">
      <c r="A22">
        <v>7</v>
      </c>
      <c r="B22">
        <f t="shared" si="0"/>
        <v>4900</v>
      </c>
      <c r="C22" t="s">
        <v>2</v>
      </c>
      <c r="D22" s="38">
        <f t="shared" si="3"/>
        <v>5256.666666666666</v>
      </c>
      <c r="E22" s="4">
        <v>500</v>
      </c>
      <c r="F22" s="4">
        <f t="shared" si="1"/>
        <v>6865.625</v>
      </c>
      <c r="G22" s="39">
        <f t="shared" si="2"/>
        <v>2.5759778911564624</v>
      </c>
      <c r="I22" s="4"/>
      <c r="J22" s="4"/>
    </row>
    <row r="23" spans="1:10" ht="12">
      <c r="A23">
        <v>8</v>
      </c>
      <c r="B23">
        <f t="shared" si="0"/>
        <v>5600</v>
      </c>
      <c r="C23" t="s">
        <v>2</v>
      </c>
      <c r="D23" s="38">
        <f t="shared" si="3"/>
        <v>5606.666666666666</v>
      </c>
      <c r="E23" s="4">
        <v>500</v>
      </c>
      <c r="F23" s="4">
        <f t="shared" si="1"/>
        <v>6865.625</v>
      </c>
      <c r="G23" s="39">
        <f t="shared" si="2"/>
        <v>2.3164806547619046</v>
      </c>
      <c r="I23" s="4"/>
      <c r="J23" s="4"/>
    </row>
    <row r="24" spans="1:10" ht="12">
      <c r="A24">
        <v>9</v>
      </c>
      <c r="B24">
        <f t="shared" si="0"/>
        <v>6300</v>
      </c>
      <c r="C24" t="s">
        <v>2</v>
      </c>
      <c r="D24" s="38">
        <f t="shared" si="3"/>
        <v>5956.666666666666</v>
      </c>
      <c r="E24" s="4">
        <v>500</v>
      </c>
      <c r="F24" s="4">
        <f t="shared" si="1"/>
        <v>6865.625</v>
      </c>
      <c r="G24" s="39">
        <f t="shared" si="2"/>
        <v>2.114649470899471</v>
      </c>
      <c r="I24" s="4"/>
      <c r="J24" s="4"/>
    </row>
    <row r="25" spans="1:10" ht="12">
      <c r="A25">
        <v>10</v>
      </c>
      <c r="B25">
        <f t="shared" si="0"/>
        <v>7000</v>
      </c>
      <c r="C25" t="s">
        <v>2</v>
      </c>
      <c r="D25" s="38">
        <f t="shared" si="3"/>
        <v>6306.666666666666</v>
      </c>
      <c r="E25" s="4">
        <v>500</v>
      </c>
      <c r="F25" s="4">
        <f t="shared" si="1"/>
        <v>6865.625</v>
      </c>
      <c r="G25" s="39">
        <f t="shared" si="2"/>
        <v>1.9531845238095238</v>
      </c>
      <c r="I25" s="4"/>
      <c r="J25" s="4"/>
    </row>
    <row r="26" spans="1:10" ht="12">
      <c r="A26">
        <v>11</v>
      </c>
      <c r="B26">
        <f t="shared" si="0"/>
        <v>7700</v>
      </c>
      <c r="C26" t="s">
        <v>2</v>
      </c>
      <c r="D26" s="38">
        <f t="shared" si="3"/>
        <v>6656.666666666666</v>
      </c>
      <c r="E26" s="4">
        <v>500</v>
      </c>
      <c r="F26" s="4">
        <f t="shared" si="1"/>
        <v>6865.625</v>
      </c>
      <c r="G26" s="39">
        <f t="shared" si="2"/>
        <v>1.8210768398268398</v>
      </c>
      <c r="I26" s="4"/>
      <c r="J26" s="4"/>
    </row>
    <row r="27" spans="1:10" ht="12">
      <c r="A27">
        <v>12</v>
      </c>
      <c r="B27">
        <f t="shared" si="0"/>
        <v>8400</v>
      </c>
      <c r="C27" t="s">
        <v>2</v>
      </c>
      <c r="D27" s="38">
        <f t="shared" si="3"/>
        <v>7006.666666666666</v>
      </c>
      <c r="E27" s="4">
        <v>500</v>
      </c>
      <c r="F27" s="4">
        <f t="shared" si="1"/>
        <v>6865.625</v>
      </c>
      <c r="G27" s="39">
        <f t="shared" si="2"/>
        <v>1.7109871031746031</v>
      </c>
      <c r="I27" s="4"/>
      <c r="J27" s="4"/>
    </row>
    <row r="28" spans="1:10" ht="12">
      <c r="A28">
        <v>13</v>
      </c>
      <c r="B28">
        <f t="shared" si="0"/>
        <v>9100</v>
      </c>
      <c r="C28" t="s">
        <v>2</v>
      </c>
      <c r="D28" s="38">
        <f t="shared" si="3"/>
        <v>7356.666666666666</v>
      </c>
      <c r="E28" s="4">
        <v>500</v>
      </c>
      <c r="F28" s="4">
        <f t="shared" si="1"/>
        <v>6865.625</v>
      </c>
      <c r="G28" s="39">
        <f t="shared" si="2"/>
        <v>1.617834249084249</v>
      </c>
      <c r="I28" s="4"/>
      <c r="J28" s="4"/>
    </row>
    <row r="29" spans="1:10" ht="12">
      <c r="A29">
        <v>14</v>
      </c>
      <c r="B29">
        <f t="shared" si="0"/>
        <v>9800</v>
      </c>
      <c r="C29" t="s">
        <v>2</v>
      </c>
      <c r="D29" s="38">
        <f t="shared" si="3"/>
        <v>7706.666666666666</v>
      </c>
      <c r="E29" s="4">
        <v>500</v>
      </c>
      <c r="F29" s="4">
        <f t="shared" si="1"/>
        <v>6865.625</v>
      </c>
      <c r="G29" s="39">
        <f t="shared" si="2"/>
        <v>1.5379889455782312</v>
      </c>
      <c r="I29" s="4"/>
      <c r="J29" s="4"/>
    </row>
    <row r="30" spans="1:10" ht="12">
      <c r="A30" s="27">
        <v>15</v>
      </c>
      <c r="B30" s="27">
        <f t="shared" si="0"/>
        <v>10500</v>
      </c>
      <c r="C30" s="27" t="s">
        <v>3</v>
      </c>
      <c r="D30" s="38">
        <f>$B$10+2*$B$9+B30*$B$11</f>
        <v>8448.333333333334</v>
      </c>
      <c r="E30" s="4">
        <v>500</v>
      </c>
      <c r="F30" s="29">
        <f aca="true" t="shared" si="4" ref="F30:F43">$F$29+$S$14</f>
        <v>11767.708333333332</v>
      </c>
      <c r="G30" s="39">
        <f t="shared" si="2"/>
        <v>1.9729563492063489</v>
      </c>
      <c r="I30" s="4"/>
      <c r="J30" s="4"/>
    </row>
    <row r="31" spans="1:10" ht="12">
      <c r="A31">
        <v>16</v>
      </c>
      <c r="B31">
        <f t="shared" si="0"/>
        <v>11200</v>
      </c>
      <c r="C31" t="s">
        <v>3</v>
      </c>
      <c r="D31" s="38">
        <f aca="true" t="shared" si="5" ref="D31:D43">$B$10+2*$B$9+B31*$B$11</f>
        <v>8798.333333333334</v>
      </c>
      <c r="E31" s="4">
        <v>500</v>
      </c>
      <c r="F31" s="4">
        <f t="shared" si="4"/>
        <v>11767.708333333332</v>
      </c>
      <c r="G31" s="39">
        <f t="shared" si="2"/>
        <v>1.880896577380952</v>
      </c>
      <c r="I31" s="4"/>
      <c r="J31" s="4"/>
    </row>
    <row r="32" spans="1:10" ht="12">
      <c r="A32">
        <v>17</v>
      </c>
      <c r="B32">
        <f t="shared" si="0"/>
        <v>11900</v>
      </c>
      <c r="C32" t="s">
        <v>3</v>
      </c>
      <c r="D32" s="38">
        <f t="shared" si="5"/>
        <v>9148.333333333334</v>
      </c>
      <c r="E32" s="4">
        <v>500</v>
      </c>
      <c r="F32" s="4">
        <f t="shared" si="4"/>
        <v>11767.708333333332</v>
      </c>
      <c r="G32" s="39">
        <f t="shared" si="2"/>
        <v>1.7996673669467784</v>
      </c>
      <c r="I32" s="4"/>
      <c r="J32" s="4"/>
    </row>
    <row r="33" spans="1:10" ht="12">
      <c r="A33">
        <v>18</v>
      </c>
      <c r="B33">
        <f t="shared" si="0"/>
        <v>12600</v>
      </c>
      <c r="C33" t="s">
        <v>3</v>
      </c>
      <c r="D33" s="38">
        <f t="shared" si="5"/>
        <v>9498.333333333334</v>
      </c>
      <c r="E33" s="4">
        <v>500</v>
      </c>
      <c r="F33" s="4">
        <f t="shared" si="4"/>
        <v>11767.708333333332</v>
      </c>
      <c r="G33" s="39">
        <f t="shared" si="2"/>
        <v>1.727463624338624</v>
      </c>
      <c r="I33" s="4"/>
      <c r="J33" s="4"/>
    </row>
    <row r="34" spans="1:10" ht="12">
      <c r="A34">
        <v>19</v>
      </c>
      <c r="B34">
        <f t="shared" si="0"/>
        <v>13300</v>
      </c>
      <c r="C34" t="s">
        <v>3</v>
      </c>
      <c r="D34" s="38">
        <f t="shared" si="5"/>
        <v>9848.333333333334</v>
      </c>
      <c r="E34" s="4">
        <v>500</v>
      </c>
      <c r="F34" s="4">
        <f t="shared" si="4"/>
        <v>11767.708333333332</v>
      </c>
      <c r="G34" s="39">
        <f t="shared" si="2"/>
        <v>1.6628602756892228</v>
      </c>
      <c r="I34" s="4"/>
      <c r="J34" s="4"/>
    </row>
    <row r="35" spans="1:10" ht="12">
      <c r="A35">
        <v>20</v>
      </c>
      <c r="B35">
        <f t="shared" si="0"/>
        <v>14000</v>
      </c>
      <c r="C35" t="s">
        <v>3</v>
      </c>
      <c r="D35" s="38">
        <f t="shared" si="5"/>
        <v>10198.333333333334</v>
      </c>
      <c r="E35" s="4">
        <v>500</v>
      </c>
      <c r="F35" s="4">
        <f t="shared" si="4"/>
        <v>11767.708333333332</v>
      </c>
      <c r="G35" s="39">
        <f t="shared" si="2"/>
        <v>1.6047172619047618</v>
      </c>
      <c r="I35" s="4"/>
      <c r="J35" s="4"/>
    </row>
    <row r="36" spans="1:10" ht="12">
      <c r="A36">
        <v>21</v>
      </c>
      <c r="B36">
        <f t="shared" si="0"/>
        <v>14700</v>
      </c>
      <c r="C36" t="s">
        <v>3</v>
      </c>
      <c r="D36" s="38">
        <f t="shared" si="5"/>
        <v>10548.333333333334</v>
      </c>
      <c r="E36" s="4">
        <v>500</v>
      </c>
      <c r="F36" s="4">
        <f t="shared" si="4"/>
        <v>11767.708333333332</v>
      </c>
      <c r="G36" s="39">
        <f t="shared" si="2"/>
        <v>1.552111678004535</v>
      </c>
      <c r="I36" s="4"/>
      <c r="J36" s="4"/>
    </row>
    <row r="37" spans="1:10" ht="12">
      <c r="A37">
        <v>22</v>
      </c>
      <c r="B37">
        <f t="shared" si="0"/>
        <v>15400</v>
      </c>
      <c r="C37" t="s">
        <v>3</v>
      </c>
      <c r="D37" s="38">
        <f t="shared" si="5"/>
        <v>10898.333333333334</v>
      </c>
      <c r="E37" s="4">
        <v>500</v>
      </c>
      <c r="F37" s="4">
        <f t="shared" si="4"/>
        <v>11767.708333333332</v>
      </c>
      <c r="G37" s="39">
        <f t="shared" si="2"/>
        <v>1.5042884199134197</v>
      </c>
      <c r="I37" s="4"/>
      <c r="J37" s="4"/>
    </row>
    <row r="38" spans="1:10" ht="12">
      <c r="A38">
        <v>23</v>
      </c>
      <c r="B38">
        <f t="shared" si="0"/>
        <v>16100</v>
      </c>
      <c r="C38" t="s">
        <v>3</v>
      </c>
      <c r="D38" s="38">
        <f t="shared" si="5"/>
        <v>11248.333333333334</v>
      </c>
      <c r="E38" s="4">
        <v>500</v>
      </c>
      <c r="F38" s="4">
        <f t="shared" si="4"/>
        <v>11767.708333333332</v>
      </c>
      <c r="G38" s="39">
        <f t="shared" si="2"/>
        <v>1.4606237060041407</v>
      </c>
      <c r="I38" s="4"/>
      <c r="J38" s="4"/>
    </row>
    <row r="39" spans="1:10" ht="12">
      <c r="A39">
        <v>24</v>
      </c>
      <c r="B39">
        <f t="shared" si="0"/>
        <v>16800</v>
      </c>
      <c r="C39" t="s">
        <v>3</v>
      </c>
      <c r="D39" s="38">
        <f t="shared" si="5"/>
        <v>11598.333333333334</v>
      </c>
      <c r="E39" s="4">
        <v>500</v>
      </c>
      <c r="F39" s="4">
        <f t="shared" si="4"/>
        <v>11767.708333333332</v>
      </c>
      <c r="G39" s="39">
        <f t="shared" si="2"/>
        <v>1.4205977182539682</v>
      </c>
      <c r="I39" s="4"/>
      <c r="J39" s="4"/>
    </row>
    <row r="40" spans="1:10" ht="12">
      <c r="A40">
        <v>25</v>
      </c>
      <c r="B40">
        <f t="shared" si="0"/>
        <v>17500</v>
      </c>
      <c r="C40" t="s">
        <v>3</v>
      </c>
      <c r="D40" s="38">
        <f t="shared" si="5"/>
        <v>11948.333333333334</v>
      </c>
      <c r="E40" s="4">
        <v>500</v>
      </c>
      <c r="F40" s="4">
        <f t="shared" si="4"/>
        <v>11767.708333333332</v>
      </c>
      <c r="G40" s="39">
        <f t="shared" si="2"/>
        <v>1.3837738095238095</v>
      </c>
      <c r="I40" s="4"/>
      <c r="J40" s="4"/>
    </row>
    <row r="41" spans="1:10" ht="12">
      <c r="A41">
        <v>26</v>
      </c>
      <c r="B41">
        <f t="shared" si="0"/>
        <v>18200</v>
      </c>
      <c r="C41" t="s">
        <v>3</v>
      </c>
      <c r="D41" s="38">
        <f t="shared" si="5"/>
        <v>12298.333333333334</v>
      </c>
      <c r="E41" s="4">
        <v>500</v>
      </c>
      <c r="F41" s="4">
        <f t="shared" si="4"/>
        <v>11767.708333333332</v>
      </c>
      <c r="G41" s="39">
        <f t="shared" si="2"/>
        <v>1.349782509157509</v>
      </c>
      <c r="I41" s="4"/>
      <c r="J41" s="4"/>
    </row>
    <row r="42" spans="1:10" ht="12">
      <c r="A42">
        <v>27</v>
      </c>
      <c r="B42">
        <f t="shared" si="0"/>
        <v>18900</v>
      </c>
      <c r="C42" t="s">
        <v>3</v>
      </c>
      <c r="D42" s="38">
        <f t="shared" si="5"/>
        <v>12648.333333333334</v>
      </c>
      <c r="E42" s="4">
        <v>500</v>
      </c>
      <c r="F42" s="4">
        <f t="shared" si="4"/>
        <v>11767.708333333332</v>
      </c>
      <c r="G42" s="39">
        <f t="shared" si="2"/>
        <v>1.318309082892416</v>
      </c>
      <c r="I42" s="4"/>
      <c r="J42" s="4"/>
    </row>
    <row r="43" spans="1:10" ht="12">
      <c r="A43">
        <v>28</v>
      </c>
      <c r="B43">
        <f t="shared" si="0"/>
        <v>19600</v>
      </c>
      <c r="C43" t="s">
        <v>3</v>
      </c>
      <c r="D43" s="38">
        <f t="shared" si="5"/>
        <v>12998.333333333334</v>
      </c>
      <c r="E43" s="4">
        <v>500</v>
      </c>
      <c r="F43" s="4">
        <f t="shared" si="4"/>
        <v>11767.708333333332</v>
      </c>
      <c r="G43" s="39">
        <f t="shared" si="2"/>
        <v>1.2890837585034012</v>
      </c>
      <c r="I43" s="4"/>
      <c r="J43" s="4"/>
    </row>
    <row r="44" spans="1:10" ht="12">
      <c r="A44" s="30">
        <v>29</v>
      </c>
      <c r="B44" s="30">
        <f t="shared" si="0"/>
        <v>20300</v>
      </c>
      <c r="C44" s="30" t="s">
        <v>5</v>
      </c>
      <c r="D44" s="38">
        <f>$B$10+3*$B$9+B44*$B$11</f>
        <v>13740</v>
      </c>
      <c r="E44" s="4">
        <v>500</v>
      </c>
      <c r="F44" s="32">
        <f aca="true" t="shared" si="6" ref="F44:F55">$F$29+$S$14*2</f>
        <v>16669.791666666664</v>
      </c>
      <c r="G44" s="39">
        <f t="shared" si="2"/>
        <v>1.5226498357963874</v>
      </c>
      <c r="I44" s="4"/>
      <c r="J44" s="4"/>
    </row>
    <row r="45" spans="1:10" ht="12">
      <c r="A45">
        <v>30</v>
      </c>
      <c r="B45">
        <f t="shared" si="0"/>
        <v>21000</v>
      </c>
      <c r="C45" t="s">
        <v>5</v>
      </c>
      <c r="D45" s="38">
        <f aca="true" t="shared" si="7" ref="D45:D55">$B$10+3*$B$9+B45*$B$11</f>
        <v>14090</v>
      </c>
      <c r="E45" s="4">
        <v>500</v>
      </c>
      <c r="F45" s="4">
        <f t="shared" si="6"/>
        <v>16669.791666666664</v>
      </c>
      <c r="G45" s="39">
        <f t="shared" si="2"/>
        <v>1.4885615079365078</v>
      </c>
      <c r="I45" s="4"/>
      <c r="J45" s="4"/>
    </row>
    <row r="46" spans="1:10" ht="12">
      <c r="A46">
        <v>31</v>
      </c>
      <c r="B46">
        <f t="shared" si="0"/>
        <v>21700</v>
      </c>
      <c r="C46" t="s">
        <v>5</v>
      </c>
      <c r="D46" s="38">
        <f t="shared" si="7"/>
        <v>14440</v>
      </c>
      <c r="E46" s="4">
        <v>500</v>
      </c>
      <c r="F46" s="4">
        <f t="shared" si="6"/>
        <v>16669.791666666664</v>
      </c>
      <c r="G46" s="39">
        <f t="shared" si="2"/>
        <v>1.4566724270353302</v>
      </c>
      <c r="I46" s="4"/>
      <c r="J46" s="4"/>
    </row>
    <row r="47" spans="1:10" ht="12">
      <c r="A47">
        <v>32</v>
      </c>
      <c r="B47">
        <f t="shared" si="0"/>
        <v>22400</v>
      </c>
      <c r="C47" t="s">
        <v>5</v>
      </c>
      <c r="D47" s="38">
        <f t="shared" si="7"/>
        <v>14790</v>
      </c>
      <c r="E47" s="4">
        <v>500</v>
      </c>
      <c r="F47" s="4">
        <f t="shared" si="6"/>
        <v>16669.791666666664</v>
      </c>
      <c r="G47" s="39">
        <f t="shared" si="2"/>
        <v>1.4267764136904761</v>
      </c>
      <c r="I47" s="4"/>
      <c r="J47" s="4"/>
    </row>
    <row r="48" spans="1:10" ht="12">
      <c r="A48">
        <v>33</v>
      </c>
      <c r="B48">
        <f t="shared" si="0"/>
        <v>23100</v>
      </c>
      <c r="C48" t="s">
        <v>5</v>
      </c>
      <c r="D48" s="38">
        <f t="shared" si="7"/>
        <v>15140</v>
      </c>
      <c r="E48" s="4">
        <v>500</v>
      </c>
      <c r="F48" s="4">
        <f t="shared" si="6"/>
        <v>16669.791666666664</v>
      </c>
      <c r="G48" s="39">
        <f t="shared" si="2"/>
        <v>1.3986922799422798</v>
      </c>
      <c r="I48" s="4"/>
      <c r="J48" s="4"/>
    </row>
    <row r="49" spans="1:10" ht="12">
      <c r="A49">
        <v>34</v>
      </c>
      <c r="B49">
        <f t="shared" si="0"/>
        <v>23800</v>
      </c>
      <c r="C49" t="s">
        <v>5</v>
      </c>
      <c r="D49" s="38">
        <f t="shared" si="7"/>
        <v>15490</v>
      </c>
      <c r="E49" s="4">
        <v>500</v>
      </c>
      <c r="F49" s="4">
        <f t="shared" si="6"/>
        <v>16669.791666666664</v>
      </c>
      <c r="G49" s="39">
        <f t="shared" si="2"/>
        <v>1.3722601540616246</v>
      </c>
      <c r="I49" s="4"/>
      <c r="J49" s="4"/>
    </row>
    <row r="50" spans="1:10" ht="12">
      <c r="A50">
        <v>35</v>
      </c>
      <c r="B50">
        <f t="shared" si="0"/>
        <v>24500</v>
      </c>
      <c r="C50" t="s">
        <v>5</v>
      </c>
      <c r="D50" s="38">
        <f t="shared" si="7"/>
        <v>15840</v>
      </c>
      <c r="E50" s="4">
        <v>500</v>
      </c>
      <c r="F50" s="4">
        <f t="shared" si="6"/>
        <v>16669.791666666664</v>
      </c>
      <c r="G50" s="39">
        <f t="shared" si="2"/>
        <v>1.3473384353741495</v>
      </c>
      <c r="I50" s="4"/>
      <c r="J50" s="4"/>
    </row>
    <row r="51" spans="1:10" ht="12">
      <c r="A51">
        <v>36</v>
      </c>
      <c r="B51">
        <f t="shared" si="0"/>
        <v>25200</v>
      </c>
      <c r="C51" t="s">
        <v>5</v>
      </c>
      <c r="D51" s="38">
        <f t="shared" si="7"/>
        <v>16190</v>
      </c>
      <c r="E51" s="4">
        <v>500</v>
      </c>
      <c r="F51" s="4">
        <f t="shared" si="6"/>
        <v>16669.791666666664</v>
      </c>
      <c r="G51" s="39">
        <f t="shared" si="2"/>
        <v>1.3238012566137565</v>
      </c>
      <c r="I51" s="4"/>
      <c r="J51" s="4"/>
    </row>
    <row r="52" spans="1:10" ht="12">
      <c r="A52">
        <v>37</v>
      </c>
      <c r="B52">
        <f t="shared" si="0"/>
        <v>25900</v>
      </c>
      <c r="C52" t="s">
        <v>5</v>
      </c>
      <c r="D52" s="38">
        <f t="shared" si="7"/>
        <v>16540</v>
      </c>
      <c r="E52" s="4">
        <v>500</v>
      </c>
      <c r="F52" s="4">
        <f t="shared" si="6"/>
        <v>16669.791666666664</v>
      </c>
      <c r="G52" s="39">
        <f t="shared" si="2"/>
        <v>1.3015363577863577</v>
      </c>
      <c r="I52" s="4"/>
      <c r="J52" s="4"/>
    </row>
    <row r="53" spans="1:10" ht="12">
      <c r="A53">
        <v>38</v>
      </c>
      <c r="B53">
        <f t="shared" si="0"/>
        <v>26600</v>
      </c>
      <c r="C53" t="s">
        <v>5</v>
      </c>
      <c r="D53" s="38">
        <f t="shared" si="7"/>
        <v>16890</v>
      </c>
      <c r="E53" s="4">
        <v>500</v>
      </c>
      <c r="F53" s="4">
        <f t="shared" si="6"/>
        <v>16669.791666666664</v>
      </c>
      <c r="G53" s="39">
        <f t="shared" si="2"/>
        <v>1.2804432957393483</v>
      </c>
      <c r="I53" s="4"/>
      <c r="J53" s="4"/>
    </row>
    <row r="54" spans="1:10" ht="12">
      <c r="A54">
        <v>39</v>
      </c>
      <c r="B54">
        <f t="shared" si="0"/>
        <v>27300</v>
      </c>
      <c r="C54" t="s">
        <v>5</v>
      </c>
      <c r="D54" s="38">
        <f t="shared" si="7"/>
        <v>17240</v>
      </c>
      <c r="E54" s="4">
        <v>500</v>
      </c>
      <c r="F54" s="4">
        <f t="shared" si="6"/>
        <v>16669.791666666664</v>
      </c>
      <c r="G54" s="39">
        <f t="shared" si="2"/>
        <v>1.260431929181929</v>
      </c>
      <c r="I54" s="4"/>
      <c r="J54" s="4"/>
    </row>
    <row r="55" spans="1:10" ht="12">
      <c r="A55">
        <v>40</v>
      </c>
      <c r="B55">
        <f t="shared" si="0"/>
        <v>28000</v>
      </c>
      <c r="C55" t="s">
        <v>5</v>
      </c>
      <c r="D55" s="38">
        <f t="shared" si="7"/>
        <v>17590</v>
      </c>
      <c r="E55" s="4">
        <v>500</v>
      </c>
      <c r="F55" s="4">
        <f t="shared" si="6"/>
        <v>16669.791666666664</v>
      </c>
      <c r="G55" s="39">
        <f t="shared" si="2"/>
        <v>1.2414211309523808</v>
      </c>
      <c r="I55" s="4"/>
      <c r="J55" s="4"/>
    </row>
  </sheetData>
  <printOptions/>
  <pageMargins left="0.75" right="0.75" top="1" bottom="1" header="0.5" footer="0.5"/>
  <pageSetup fitToHeight="4" fitToWidth="1" horizontalDpi="600" verticalDpi="600" orientation="landscape" scale="4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workbookViewId="0" topLeftCell="A7">
      <selection activeCell="A15" sqref="A15"/>
    </sheetView>
  </sheetViews>
  <sheetFormatPr defaultColWidth="8.8515625" defaultRowHeight="12.75"/>
  <cols>
    <col min="1" max="1" width="9.28125" style="0" customWidth="1"/>
    <col min="2" max="2" width="13.00390625" style="0" customWidth="1"/>
    <col min="3" max="3" width="15.421875" style="0" customWidth="1"/>
    <col min="4" max="4" width="11.28125" style="0" bestFit="1" customWidth="1"/>
    <col min="5" max="5" width="8.8515625" style="0" customWidth="1"/>
    <col min="6" max="6" width="11.28125" style="0" customWidth="1"/>
    <col min="7" max="7" width="11.28125" style="10" customWidth="1"/>
    <col min="8" max="10" width="8.8515625" style="0" customWidth="1"/>
    <col min="11" max="11" width="11.7109375" style="0" customWidth="1"/>
    <col min="12" max="12" width="8.8515625" style="0" customWidth="1"/>
    <col min="13" max="13" width="31.421875" style="0" customWidth="1"/>
    <col min="14" max="14" width="10.7109375" style="0" bestFit="1" customWidth="1"/>
    <col min="15" max="15" width="12.421875" style="0" customWidth="1"/>
    <col min="16" max="16" width="10.7109375" style="0" customWidth="1"/>
    <col min="17" max="17" width="29.7109375" style="0" customWidth="1"/>
    <col min="18" max="18" width="11.7109375" style="0" bestFit="1" customWidth="1"/>
    <col min="19" max="19" width="9.7109375" style="0" bestFit="1" customWidth="1"/>
    <col min="20" max="20" width="11.00390625" style="0" customWidth="1"/>
  </cols>
  <sheetData>
    <row r="1" spans="1:15" ht="12">
      <c r="A1" s="5" t="s">
        <v>33</v>
      </c>
      <c r="M1" s="5" t="s">
        <v>23</v>
      </c>
      <c r="N1" s="4"/>
      <c r="O1" s="6"/>
    </row>
    <row r="2" spans="1:17" ht="12">
      <c r="A2" t="s">
        <v>34</v>
      </c>
      <c r="M2" s="5" t="s">
        <v>24</v>
      </c>
      <c r="Q2" s="5" t="s">
        <v>31</v>
      </c>
    </row>
    <row r="3" spans="13:17" ht="12">
      <c r="M3" s="12" t="s">
        <v>21</v>
      </c>
      <c r="Q3" t="s">
        <v>25</v>
      </c>
    </row>
    <row r="4" spans="13:18" ht="12">
      <c r="M4" t="s">
        <v>16</v>
      </c>
      <c r="N4" s="4">
        <v>14995</v>
      </c>
      <c r="Q4" t="s">
        <v>26</v>
      </c>
      <c r="R4" s="4">
        <v>282000</v>
      </c>
    </row>
    <row r="5" spans="13:18" ht="12">
      <c r="M5" t="s">
        <v>17</v>
      </c>
      <c r="N5" s="4">
        <v>6995</v>
      </c>
      <c r="Q5" t="s">
        <v>27</v>
      </c>
      <c r="R5" s="4">
        <v>80000</v>
      </c>
    </row>
    <row r="6" spans="13:18" ht="12">
      <c r="M6" t="s">
        <v>18</v>
      </c>
      <c r="N6" s="4">
        <v>5995</v>
      </c>
      <c r="Q6" t="s">
        <v>28</v>
      </c>
      <c r="R6" s="4">
        <v>145000</v>
      </c>
    </row>
    <row r="7" spans="13:18" ht="12">
      <c r="M7" t="s">
        <v>19</v>
      </c>
      <c r="N7" s="4">
        <f>SUM(N4:N6)</f>
        <v>27985</v>
      </c>
      <c r="Q7" t="s">
        <v>19</v>
      </c>
      <c r="R7" s="4">
        <f>SUM(R4:R6)</f>
        <v>507000</v>
      </c>
    </row>
    <row r="8" spans="13:20" ht="12">
      <c r="M8" t="s">
        <v>20</v>
      </c>
      <c r="N8" s="13">
        <f>N7*0.65</f>
        <v>18190.25</v>
      </c>
      <c r="O8" s="13">
        <f>N8/48</f>
        <v>378.9635416666667</v>
      </c>
      <c r="P8" s="5" t="s">
        <v>8</v>
      </c>
      <c r="Q8" t="str">
        <f>M8</f>
        <v>less 35% discount</v>
      </c>
      <c r="R8" s="13">
        <f>R7*0.65</f>
        <v>329550</v>
      </c>
      <c r="S8" s="13">
        <f>R8/48</f>
        <v>6865.625</v>
      </c>
      <c r="T8" s="5" t="s">
        <v>8</v>
      </c>
    </row>
    <row r="9" ht="12">
      <c r="A9" t="s">
        <v>36</v>
      </c>
    </row>
    <row r="10" spans="1:17" ht="12">
      <c r="A10" t="s">
        <v>37</v>
      </c>
      <c r="B10" s="4">
        <v>470</v>
      </c>
      <c r="C10" t="s">
        <v>8</v>
      </c>
      <c r="M10" t="s">
        <v>32</v>
      </c>
      <c r="Q10" t="s">
        <v>29</v>
      </c>
    </row>
    <row r="11" spans="13:18" ht="12">
      <c r="M11" t="str">
        <f>M5</f>
        <v>Fast Iron 24-port GE SFP mini-GBIC</v>
      </c>
      <c r="N11" s="4">
        <f>N5</f>
        <v>6995</v>
      </c>
      <c r="Q11" t="str">
        <f>Q4</f>
        <v>2*10G LAN PIC</v>
      </c>
      <c r="R11" s="4">
        <f>R4</f>
        <v>282000</v>
      </c>
    </row>
    <row r="12" spans="13:18" ht="12">
      <c r="M12" t="str">
        <f>M6</f>
        <v>FastIron 2 port 10GE XFP</v>
      </c>
      <c r="N12" s="4">
        <f>N6</f>
        <v>5995</v>
      </c>
      <c r="Q12" t="str">
        <f>Q5</f>
        <v>Flxible PIC concentrator</v>
      </c>
      <c r="R12" s="4">
        <f>+R5</f>
        <v>80000</v>
      </c>
    </row>
    <row r="13" spans="1:18" ht="12">
      <c r="A13" t="s">
        <v>44</v>
      </c>
      <c r="M13" t="s">
        <v>22</v>
      </c>
      <c r="N13" s="4">
        <f>N12+N11</f>
        <v>12990</v>
      </c>
      <c r="Q13" t="s">
        <v>30</v>
      </c>
      <c r="R13" s="4">
        <f>R12+R11</f>
        <v>362000</v>
      </c>
    </row>
    <row r="14" spans="1:20" ht="12">
      <c r="A14" t="s">
        <v>45</v>
      </c>
      <c r="M14" s="14" t="str">
        <f>M8</f>
        <v>less 35% discount</v>
      </c>
      <c r="N14" s="13">
        <f>N13*0.65</f>
        <v>8443.5</v>
      </c>
      <c r="O14" s="13">
        <f>N14/48</f>
        <v>175.90625</v>
      </c>
      <c r="P14" s="14" t="s">
        <v>8</v>
      </c>
      <c r="Q14" s="14" t="s">
        <v>20</v>
      </c>
      <c r="R14" s="13">
        <f>R13*0.65</f>
        <v>235300</v>
      </c>
      <c r="S14" s="13">
        <f>R14/48</f>
        <v>4902.083333333333</v>
      </c>
      <c r="T14" s="5" t="s">
        <v>8</v>
      </c>
    </row>
    <row r="15" spans="1:8" s="1" customFormat="1" ht="60" customHeight="1">
      <c r="A15" s="23" t="s">
        <v>1</v>
      </c>
      <c r="B15" s="23" t="s">
        <v>9</v>
      </c>
      <c r="C15" s="24" t="s">
        <v>4</v>
      </c>
      <c r="D15" s="24" t="s">
        <v>10</v>
      </c>
      <c r="E15" s="23" t="s">
        <v>11</v>
      </c>
      <c r="F15" s="23" t="s">
        <v>12</v>
      </c>
      <c r="G15" s="25" t="s">
        <v>7</v>
      </c>
      <c r="H15" s="25" t="str">
        <f>'Public Peering'!G15</f>
        <v>Best Public Peering $/Mbps</v>
      </c>
    </row>
    <row r="16" spans="1:10" ht="12">
      <c r="A16">
        <v>1</v>
      </c>
      <c r="B16">
        <f aca="true" t="shared" si="0" ref="B16:B55">700*A16</f>
        <v>700</v>
      </c>
      <c r="C16" t="s">
        <v>2</v>
      </c>
      <c r="D16" s="33">
        <f>A16*$B$10</f>
        <v>470</v>
      </c>
      <c r="E16" s="4">
        <v>1000</v>
      </c>
      <c r="F16" s="4">
        <f aca="true" t="shared" si="1" ref="F16:F29">$O$8+$S$8</f>
        <v>7244.588541666667</v>
      </c>
      <c r="G16" s="34">
        <f aca="true" t="shared" si="2" ref="G16:G55">(D16+E16+F16)/B16</f>
        <v>12.449412202380953</v>
      </c>
      <c r="H16" s="10">
        <f>'Public Peering'!G16</f>
        <v>28.791666666666664</v>
      </c>
      <c r="I16" s="4"/>
      <c r="J16" s="4"/>
    </row>
    <row r="17" spans="1:10" ht="12">
      <c r="A17">
        <v>2</v>
      </c>
      <c r="B17">
        <f t="shared" si="0"/>
        <v>1400</v>
      </c>
      <c r="C17" t="s">
        <v>2</v>
      </c>
      <c r="D17" s="33">
        <f aca="true" t="shared" si="3" ref="D17:D55">A17*$B$10</f>
        <v>940</v>
      </c>
      <c r="E17" s="4">
        <v>1000</v>
      </c>
      <c r="F17" s="4">
        <f t="shared" si="1"/>
        <v>7244.588541666667</v>
      </c>
      <c r="G17" s="34">
        <f t="shared" si="2"/>
        <v>6.560420386904763</v>
      </c>
      <c r="H17" s="10">
        <f>'Public Peering'!G17</f>
        <v>14.395833333333332</v>
      </c>
      <c r="I17" s="4"/>
      <c r="J17" s="4"/>
    </row>
    <row r="18" spans="1:10" ht="12">
      <c r="A18">
        <v>3</v>
      </c>
      <c r="B18">
        <f t="shared" si="0"/>
        <v>2100</v>
      </c>
      <c r="C18" t="s">
        <v>2</v>
      </c>
      <c r="D18" s="33">
        <f t="shared" si="3"/>
        <v>1410</v>
      </c>
      <c r="E18" s="4">
        <v>1000</v>
      </c>
      <c r="F18" s="4">
        <f t="shared" si="1"/>
        <v>7244.588541666667</v>
      </c>
      <c r="G18" s="34">
        <f t="shared" si="2"/>
        <v>4.597423115079366</v>
      </c>
      <c r="H18" s="10">
        <f>'Public Peering'!G18</f>
        <v>9.597222222222221</v>
      </c>
      <c r="I18" s="4"/>
      <c r="J18" s="4"/>
    </row>
    <row r="19" spans="1:10" ht="12">
      <c r="A19">
        <v>4</v>
      </c>
      <c r="B19">
        <f t="shared" si="0"/>
        <v>2800</v>
      </c>
      <c r="C19" t="s">
        <v>2</v>
      </c>
      <c r="D19" s="33">
        <f t="shared" si="3"/>
        <v>1880</v>
      </c>
      <c r="E19" s="4">
        <v>1000</v>
      </c>
      <c r="F19" s="4">
        <f t="shared" si="1"/>
        <v>7244.588541666667</v>
      </c>
      <c r="G19" s="34">
        <f t="shared" si="2"/>
        <v>3.615924479166667</v>
      </c>
      <c r="H19" s="10">
        <f>'Public Peering'!G19</f>
        <v>7.197916666666666</v>
      </c>
      <c r="I19" s="4"/>
      <c r="J19" s="4"/>
    </row>
    <row r="20" spans="1:10" ht="12">
      <c r="A20">
        <v>5</v>
      </c>
      <c r="B20">
        <f t="shared" si="0"/>
        <v>3500</v>
      </c>
      <c r="C20" t="s">
        <v>2</v>
      </c>
      <c r="D20" s="33">
        <f t="shared" si="3"/>
        <v>2350</v>
      </c>
      <c r="E20" s="4">
        <v>1000</v>
      </c>
      <c r="F20" s="4">
        <f t="shared" si="1"/>
        <v>7244.588541666667</v>
      </c>
      <c r="G20" s="34">
        <f t="shared" si="2"/>
        <v>3.027025297619048</v>
      </c>
      <c r="H20" s="10">
        <f>'Public Peering'!G20</f>
        <v>5.758333333333333</v>
      </c>
      <c r="I20" s="4"/>
      <c r="J20" s="4"/>
    </row>
    <row r="21" spans="1:10" ht="12">
      <c r="A21">
        <v>6</v>
      </c>
      <c r="B21">
        <f t="shared" si="0"/>
        <v>4200</v>
      </c>
      <c r="C21" t="s">
        <v>2</v>
      </c>
      <c r="D21" s="33">
        <f t="shared" si="3"/>
        <v>2820</v>
      </c>
      <c r="E21" s="4">
        <v>1000</v>
      </c>
      <c r="F21" s="4">
        <f t="shared" si="1"/>
        <v>7244.588541666667</v>
      </c>
      <c r="G21" s="34">
        <f t="shared" si="2"/>
        <v>2.6344258432539687</v>
      </c>
      <c r="H21" s="10">
        <f>'Public Peering'!G21</f>
        <v>4.798611111111111</v>
      </c>
      <c r="I21" s="4"/>
      <c r="J21" s="4"/>
    </row>
    <row r="22" spans="1:10" ht="12">
      <c r="A22">
        <v>7</v>
      </c>
      <c r="B22">
        <f t="shared" si="0"/>
        <v>4900</v>
      </c>
      <c r="C22" t="s">
        <v>2</v>
      </c>
      <c r="D22" s="33">
        <f t="shared" si="3"/>
        <v>3290</v>
      </c>
      <c r="E22" s="4">
        <v>1000</v>
      </c>
      <c r="F22" s="4">
        <f t="shared" si="1"/>
        <v>7244.588541666667</v>
      </c>
      <c r="G22" s="34">
        <f t="shared" si="2"/>
        <v>2.3539976615646263</v>
      </c>
      <c r="H22" s="10">
        <f>'Public Peering'!G22</f>
        <v>4.113095238095237</v>
      </c>
      <c r="I22" s="4"/>
      <c r="J22" s="4"/>
    </row>
    <row r="23" spans="1:10" ht="12">
      <c r="A23">
        <v>8</v>
      </c>
      <c r="B23">
        <f t="shared" si="0"/>
        <v>5600</v>
      </c>
      <c r="C23" t="s">
        <v>2</v>
      </c>
      <c r="D23" s="33">
        <f t="shared" si="3"/>
        <v>3760</v>
      </c>
      <c r="E23" s="4">
        <v>1000</v>
      </c>
      <c r="F23" s="4">
        <f t="shared" si="1"/>
        <v>7244.588541666667</v>
      </c>
      <c r="G23" s="34">
        <f t="shared" si="2"/>
        <v>2.1436765252976193</v>
      </c>
      <c r="H23" s="10">
        <f>'Public Peering'!G23</f>
        <v>3.598958333333333</v>
      </c>
      <c r="I23" s="4"/>
      <c r="J23" s="4"/>
    </row>
    <row r="24" spans="1:10" ht="12">
      <c r="A24">
        <v>9</v>
      </c>
      <c r="B24">
        <f t="shared" si="0"/>
        <v>6300</v>
      </c>
      <c r="C24" t="s">
        <v>2</v>
      </c>
      <c r="D24" s="33">
        <f t="shared" si="3"/>
        <v>4230</v>
      </c>
      <c r="E24" s="4">
        <v>1000</v>
      </c>
      <c r="F24" s="4">
        <f t="shared" si="1"/>
        <v>7244.588541666667</v>
      </c>
      <c r="G24" s="34">
        <f t="shared" si="2"/>
        <v>1.9800934193121695</v>
      </c>
      <c r="H24" s="10">
        <f>'Public Peering'!G24</f>
        <v>3.1990740740740735</v>
      </c>
      <c r="I24" s="4"/>
      <c r="J24" s="4"/>
    </row>
    <row r="25" spans="1:10" ht="12">
      <c r="A25">
        <v>10</v>
      </c>
      <c r="B25">
        <f t="shared" si="0"/>
        <v>7000</v>
      </c>
      <c r="C25" t="s">
        <v>2</v>
      </c>
      <c r="D25" s="33">
        <f t="shared" si="3"/>
        <v>4700</v>
      </c>
      <c r="E25" s="4">
        <v>1000</v>
      </c>
      <c r="F25" s="4">
        <f t="shared" si="1"/>
        <v>7244.588541666667</v>
      </c>
      <c r="G25" s="34">
        <f t="shared" si="2"/>
        <v>1.8492269345238097</v>
      </c>
      <c r="H25" s="10">
        <f>'Public Peering'!G25</f>
        <v>2.8791666666666664</v>
      </c>
      <c r="I25" s="4"/>
      <c r="J25" s="4"/>
    </row>
    <row r="26" spans="1:10" ht="12">
      <c r="A26">
        <v>11</v>
      </c>
      <c r="B26">
        <f t="shared" si="0"/>
        <v>7700</v>
      </c>
      <c r="C26" t="s">
        <v>2</v>
      </c>
      <c r="D26" s="33">
        <f t="shared" si="3"/>
        <v>5170</v>
      </c>
      <c r="E26" s="4">
        <v>1000</v>
      </c>
      <c r="F26" s="4">
        <f t="shared" si="1"/>
        <v>7244.588541666667</v>
      </c>
      <c r="G26" s="34">
        <f t="shared" si="2"/>
        <v>1.7421543560606063</v>
      </c>
      <c r="H26" s="10">
        <f>'Public Peering'!G26</f>
        <v>2.617424242424242</v>
      </c>
      <c r="I26" s="4"/>
      <c r="J26" s="4"/>
    </row>
    <row r="27" spans="1:10" ht="12">
      <c r="A27">
        <v>12</v>
      </c>
      <c r="B27">
        <f t="shared" si="0"/>
        <v>8400</v>
      </c>
      <c r="C27" t="s">
        <v>2</v>
      </c>
      <c r="D27" s="33">
        <f t="shared" si="3"/>
        <v>5640</v>
      </c>
      <c r="E27" s="4">
        <v>1000</v>
      </c>
      <c r="F27" s="4">
        <f t="shared" si="1"/>
        <v>7244.588541666667</v>
      </c>
      <c r="G27" s="34">
        <f t="shared" si="2"/>
        <v>1.65292720734127</v>
      </c>
      <c r="H27" s="10">
        <f>'Public Peering'!G27</f>
        <v>2.3993055555555554</v>
      </c>
      <c r="I27" s="4"/>
      <c r="J27" s="4"/>
    </row>
    <row r="28" spans="1:10" ht="12">
      <c r="A28">
        <v>13</v>
      </c>
      <c r="B28">
        <f t="shared" si="0"/>
        <v>9100</v>
      </c>
      <c r="C28" t="s">
        <v>2</v>
      </c>
      <c r="D28" s="33">
        <f t="shared" si="3"/>
        <v>6110</v>
      </c>
      <c r="E28" s="4">
        <v>1000</v>
      </c>
      <c r="F28" s="4">
        <f t="shared" si="1"/>
        <v>7244.588541666667</v>
      </c>
      <c r="G28" s="34">
        <f t="shared" si="2"/>
        <v>1.5774273122710625</v>
      </c>
      <c r="H28" s="10">
        <f>'Public Peering'!G28</f>
        <v>2.2147435897435894</v>
      </c>
      <c r="I28" s="4"/>
      <c r="J28" s="4"/>
    </row>
    <row r="29" spans="1:10" ht="12">
      <c r="A29">
        <v>14</v>
      </c>
      <c r="B29">
        <f t="shared" si="0"/>
        <v>9800</v>
      </c>
      <c r="C29" t="s">
        <v>2</v>
      </c>
      <c r="D29" s="33">
        <f t="shared" si="3"/>
        <v>6580</v>
      </c>
      <c r="E29" s="4">
        <v>1000</v>
      </c>
      <c r="F29" s="4">
        <f t="shared" si="1"/>
        <v>7244.588541666667</v>
      </c>
      <c r="G29" s="34">
        <f t="shared" si="2"/>
        <v>1.5127131164965988</v>
      </c>
      <c r="H29" s="10">
        <f>'Public Peering'!G29</f>
        <v>2.0565476190476186</v>
      </c>
      <c r="I29" s="4"/>
      <c r="J29" s="4"/>
    </row>
    <row r="30" spans="1:10" ht="12">
      <c r="A30" s="21">
        <v>15</v>
      </c>
      <c r="B30" s="21">
        <f t="shared" si="0"/>
        <v>10500</v>
      </c>
      <c r="C30" s="21" t="s">
        <v>3</v>
      </c>
      <c r="D30" s="33">
        <f t="shared" si="3"/>
        <v>7050</v>
      </c>
      <c r="E30" s="22">
        <v>1000</v>
      </c>
      <c r="F30" s="22">
        <f aca="true" t="shared" si="4" ref="F30:F39">$F$29+$S$14</f>
        <v>12146.671875</v>
      </c>
      <c r="G30" s="35">
        <f t="shared" si="2"/>
        <v>1.9234925595238095</v>
      </c>
      <c r="H30" s="26">
        <f>'Public Peering'!G30</f>
        <v>3.4943121693121695</v>
      </c>
      <c r="I30" s="4"/>
      <c r="J30" s="4"/>
    </row>
    <row r="31" spans="1:10" ht="12">
      <c r="A31">
        <v>16</v>
      </c>
      <c r="B31">
        <f t="shared" si="0"/>
        <v>11200</v>
      </c>
      <c r="C31" t="s">
        <v>3</v>
      </c>
      <c r="D31" s="33">
        <f t="shared" si="3"/>
        <v>7520</v>
      </c>
      <c r="E31" s="4">
        <v>1000</v>
      </c>
      <c r="F31" s="4">
        <f t="shared" si="4"/>
        <v>12146.671875</v>
      </c>
      <c r="G31" s="34">
        <f t="shared" si="2"/>
        <v>1.8452385602678572</v>
      </c>
      <c r="H31" s="10">
        <f>'Public Peering'!G31</f>
        <v>3.275917658730159</v>
      </c>
      <c r="I31" s="4"/>
      <c r="J31" s="4"/>
    </row>
    <row r="32" spans="1:10" ht="12">
      <c r="A32">
        <v>17</v>
      </c>
      <c r="B32">
        <f t="shared" si="0"/>
        <v>11900</v>
      </c>
      <c r="C32" t="s">
        <v>3</v>
      </c>
      <c r="D32" s="33">
        <f t="shared" si="3"/>
        <v>7990</v>
      </c>
      <c r="E32" s="4">
        <v>1000</v>
      </c>
      <c r="F32" s="4">
        <f t="shared" si="4"/>
        <v>12146.671875</v>
      </c>
      <c r="G32" s="34">
        <f t="shared" si="2"/>
        <v>1.7761909138655463</v>
      </c>
      <c r="H32" s="10">
        <f>'Public Peering'!G32</f>
        <v>3.083216619981326</v>
      </c>
      <c r="I32" s="4"/>
      <c r="J32" s="4"/>
    </row>
    <row r="33" spans="1:10" ht="12">
      <c r="A33">
        <v>18</v>
      </c>
      <c r="B33">
        <f t="shared" si="0"/>
        <v>12600</v>
      </c>
      <c r="C33" t="s">
        <v>3</v>
      </c>
      <c r="D33" s="33">
        <f t="shared" si="3"/>
        <v>8460</v>
      </c>
      <c r="E33" s="4">
        <v>1000</v>
      </c>
      <c r="F33" s="4">
        <f t="shared" si="4"/>
        <v>12146.671875</v>
      </c>
      <c r="G33" s="34">
        <f t="shared" si="2"/>
        <v>1.7148152281746032</v>
      </c>
      <c r="H33" s="10">
        <f>'Public Peering'!G33</f>
        <v>2.9119268077601412</v>
      </c>
      <c r="I33" s="4"/>
      <c r="J33" s="4"/>
    </row>
    <row r="34" spans="1:10" ht="12">
      <c r="A34">
        <v>19</v>
      </c>
      <c r="B34">
        <f t="shared" si="0"/>
        <v>13300</v>
      </c>
      <c r="C34" t="s">
        <v>3</v>
      </c>
      <c r="D34" s="33">
        <f t="shared" si="3"/>
        <v>8930</v>
      </c>
      <c r="E34" s="4">
        <v>1000</v>
      </c>
      <c r="F34" s="4">
        <f t="shared" si="4"/>
        <v>12146.671875</v>
      </c>
      <c r="G34" s="34">
        <f t="shared" si="2"/>
        <v>1.6599001409774436</v>
      </c>
      <c r="H34" s="10">
        <f>'Public Peering'!G34</f>
        <v>2.758667502088555</v>
      </c>
      <c r="I34" s="4"/>
      <c r="J34" s="4"/>
    </row>
    <row r="35" spans="1:10" ht="12">
      <c r="A35">
        <v>20</v>
      </c>
      <c r="B35">
        <f t="shared" si="0"/>
        <v>14000</v>
      </c>
      <c r="C35" t="s">
        <v>3</v>
      </c>
      <c r="D35" s="33">
        <f t="shared" si="3"/>
        <v>9400</v>
      </c>
      <c r="E35" s="4">
        <v>1000</v>
      </c>
      <c r="F35" s="4">
        <f t="shared" si="4"/>
        <v>12146.671875</v>
      </c>
      <c r="G35" s="34">
        <f t="shared" si="2"/>
        <v>1.6104765625</v>
      </c>
      <c r="H35" s="10">
        <f>'Public Peering'!G35</f>
        <v>2.6207341269841273</v>
      </c>
      <c r="I35" s="4"/>
      <c r="J35" s="4"/>
    </row>
    <row r="36" spans="1:10" ht="12">
      <c r="A36">
        <v>21</v>
      </c>
      <c r="B36">
        <f t="shared" si="0"/>
        <v>14700</v>
      </c>
      <c r="C36" t="s">
        <v>3</v>
      </c>
      <c r="D36" s="33">
        <f t="shared" si="3"/>
        <v>9870</v>
      </c>
      <c r="E36" s="4">
        <v>1000</v>
      </c>
      <c r="F36" s="4">
        <f t="shared" si="4"/>
        <v>12146.671875</v>
      </c>
      <c r="G36" s="34">
        <f t="shared" si="2"/>
        <v>1.5657599914965987</v>
      </c>
      <c r="H36" s="10">
        <f>'Public Peering'!G36</f>
        <v>2.495937263794407</v>
      </c>
      <c r="I36" s="4"/>
      <c r="J36" s="4"/>
    </row>
    <row r="37" spans="1:10" ht="12">
      <c r="A37">
        <v>22</v>
      </c>
      <c r="B37">
        <f t="shared" si="0"/>
        <v>15400</v>
      </c>
      <c r="C37" t="s">
        <v>3</v>
      </c>
      <c r="D37" s="33">
        <f t="shared" si="3"/>
        <v>10340</v>
      </c>
      <c r="E37" s="4">
        <v>1000</v>
      </c>
      <c r="F37" s="4">
        <f t="shared" si="4"/>
        <v>12146.671875</v>
      </c>
      <c r="G37" s="34">
        <f t="shared" si="2"/>
        <v>1.5251085633116883</v>
      </c>
      <c r="H37" s="10">
        <f>'Public Peering'!G37</f>
        <v>2.3824855699855703</v>
      </c>
      <c r="I37" s="4"/>
      <c r="J37" s="4"/>
    </row>
    <row r="38" spans="1:10" ht="12">
      <c r="A38">
        <v>23</v>
      </c>
      <c r="B38">
        <f t="shared" si="0"/>
        <v>16100</v>
      </c>
      <c r="C38" t="s">
        <v>3</v>
      </c>
      <c r="D38" s="33">
        <f t="shared" si="3"/>
        <v>10810</v>
      </c>
      <c r="E38" s="4">
        <v>1000</v>
      </c>
      <c r="F38" s="4">
        <f t="shared" si="4"/>
        <v>12146.671875</v>
      </c>
      <c r="G38" s="34">
        <f t="shared" si="2"/>
        <v>1.4879920419254657</v>
      </c>
      <c r="H38" s="10">
        <f>'Public Peering'!G38</f>
        <v>2.278899240855763</v>
      </c>
      <c r="I38" s="4"/>
      <c r="J38" s="4"/>
    </row>
    <row r="39" spans="1:10" ht="12">
      <c r="A39">
        <v>24</v>
      </c>
      <c r="B39">
        <f t="shared" si="0"/>
        <v>16800</v>
      </c>
      <c r="C39" t="s">
        <v>3</v>
      </c>
      <c r="D39" s="33">
        <f t="shared" si="3"/>
        <v>11280</v>
      </c>
      <c r="E39" s="4">
        <v>1000</v>
      </c>
      <c r="F39" s="4">
        <f t="shared" si="4"/>
        <v>12146.671875</v>
      </c>
      <c r="G39" s="34">
        <f t="shared" si="2"/>
        <v>1.4539685639880953</v>
      </c>
      <c r="H39" s="10">
        <f>'Public Peering'!G39</f>
        <v>2.183945105820106</v>
      </c>
      <c r="I39" s="4"/>
      <c r="J39" s="4"/>
    </row>
    <row r="40" spans="1:10" ht="12">
      <c r="A40" s="19">
        <v>25</v>
      </c>
      <c r="B40" s="19">
        <f t="shared" si="0"/>
        <v>17500</v>
      </c>
      <c r="C40" s="19" t="s">
        <v>3</v>
      </c>
      <c r="D40" s="33">
        <f t="shared" si="3"/>
        <v>11750</v>
      </c>
      <c r="E40" s="20">
        <v>1000</v>
      </c>
      <c r="F40" s="20">
        <f>$F$29+$S$14+$O$14</f>
        <v>12322.578125</v>
      </c>
      <c r="G40" s="36">
        <f t="shared" si="2"/>
        <v>1.43271875</v>
      </c>
      <c r="H40" s="26">
        <f>'Public Peering'!G40</f>
        <v>2.0965873015873018</v>
      </c>
      <c r="I40" s="4"/>
      <c r="J40" s="4"/>
    </row>
    <row r="41" spans="1:10" ht="12">
      <c r="A41">
        <v>26</v>
      </c>
      <c r="B41">
        <f t="shared" si="0"/>
        <v>18200</v>
      </c>
      <c r="C41" t="s">
        <v>3</v>
      </c>
      <c r="D41" s="33">
        <f t="shared" si="3"/>
        <v>12220</v>
      </c>
      <c r="E41" s="4">
        <v>1000</v>
      </c>
      <c r="F41" s="4">
        <f>$F$29+$S$14+$O$14</f>
        <v>12322.578125</v>
      </c>
      <c r="G41" s="34">
        <f t="shared" si="2"/>
        <v>1.4034383585164836</v>
      </c>
      <c r="H41" s="10">
        <f>'Public Peering'!G41</f>
        <v>2.0159493284493286</v>
      </c>
      <c r="I41" s="4"/>
      <c r="J41" s="4"/>
    </row>
    <row r="42" spans="1:10" ht="12">
      <c r="A42">
        <v>27</v>
      </c>
      <c r="B42">
        <f t="shared" si="0"/>
        <v>18900</v>
      </c>
      <c r="C42" t="s">
        <v>3</v>
      </c>
      <c r="D42" s="33">
        <f t="shared" si="3"/>
        <v>12690</v>
      </c>
      <c r="E42" s="4">
        <v>1000</v>
      </c>
      <c r="F42" s="4">
        <f>$F$29+$S$14+$O$14</f>
        <v>12322.578125</v>
      </c>
      <c r="G42" s="34">
        <f t="shared" si="2"/>
        <v>1.376326884920635</v>
      </c>
      <c r="H42" s="10">
        <f>'Public Peering'!G42</f>
        <v>1.941284538506761</v>
      </c>
      <c r="I42" s="4"/>
      <c r="J42" s="4"/>
    </row>
    <row r="43" spans="1:10" ht="12">
      <c r="A43">
        <v>28</v>
      </c>
      <c r="B43">
        <f t="shared" si="0"/>
        <v>19600</v>
      </c>
      <c r="C43" t="s">
        <v>3</v>
      </c>
      <c r="D43" s="33">
        <f t="shared" si="3"/>
        <v>13160</v>
      </c>
      <c r="E43" s="4">
        <v>1000</v>
      </c>
      <c r="F43" s="4">
        <f>$F$29+$S$14+$O$14</f>
        <v>12322.578125</v>
      </c>
      <c r="G43" s="34">
        <f t="shared" si="2"/>
        <v>1.3511519451530611</v>
      </c>
      <c r="H43" s="10">
        <f>'Public Peering'!G43</f>
        <v>1.8719529478458052</v>
      </c>
      <c r="I43" s="4"/>
      <c r="J43" s="4"/>
    </row>
    <row r="44" spans="1:10" ht="12">
      <c r="A44" s="17">
        <v>29</v>
      </c>
      <c r="B44" s="17">
        <f t="shared" si="0"/>
        <v>20300</v>
      </c>
      <c r="C44" s="17" t="s">
        <v>5</v>
      </c>
      <c r="D44" s="33">
        <f t="shared" si="3"/>
        <v>13630</v>
      </c>
      <c r="E44" s="18">
        <v>1000</v>
      </c>
      <c r="F44" s="18">
        <f aca="true" t="shared" si="5" ref="F44:F55">$F$29+$S$14*2+$O$14</f>
        <v>17224.661458333332</v>
      </c>
      <c r="G44" s="37">
        <f t="shared" si="2"/>
        <v>1.569195145730706</v>
      </c>
      <c r="H44" s="26">
        <f>'Public Peering'!G44</f>
        <v>2.6219896004378764</v>
      </c>
      <c r="I44" s="4"/>
      <c r="J44" s="4"/>
    </row>
    <row r="45" spans="1:10" ht="12">
      <c r="A45">
        <v>30</v>
      </c>
      <c r="B45">
        <f t="shared" si="0"/>
        <v>21000</v>
      </c>
      <c r="C45" t="s">
        <v>5</v>
      </c>
      <c r="D45" s="33">
        <f t="shared" si="3"/>
        <v>14100</v>
      </c>
      <c r="E45" s="4">
        <v>1000</v>
      </c>
      <c r="F45" s="4">
        <f t="shared" si="5"/>
        <v>17224.661458333332</v>
      </c>
      <c r="G45" s="34">
        <f t="shared" si="2"/>
        <v>1.5392695932539682</v>
      </c>
      <c r="H45" s="10">
        <f>'Public Peering'!G45</f>
        <v>2.5345899470899473</v>
      </c>
      <c r="I45" s="4"/>
      <c r="J45" s="4"/>
    </row>
    <row r="46" spans="1:10" ht="12">
      <c r="A46">
        <v>31</v>
      </c>
      <c r="B46">
        <f t="shared" si="0"/>
        <v>21700</v>
      </c>
      <c r="C46" t="s">
        <v>5</v>
      </c>
      <c r="D46" s="33">
        <f t="shared" si="3"/>
        <v>14570</v>
      </c>
      <c r="E46" s="4">
        <v>1000</v>
      </c>
      <c r="F46" s="4">
        <f t="shared" si="5"/>
        <v>17224.661458333332</v>
      </c>
      <c r="G46" s="34">
        <f t="shared" si="2"/>
        <v>1.5112747215821811</v>
      </c>
      <c r="H46" s="10">
        <f>'Public Peering'!G46</f>
        <v>2.4528289810547874</v>
      </c>
      <c r="I46" s="4"/>
      <c r="J46" s="4"/>
    </row>
    <row r="47" spans="1:10" ht="12">
      <c r="A47">
        <v>32</v>
      </c>
      <c r="B47">
        <f t="shared" si="0"/>
        <v>22400</v>
      </c>
      <c r="C47" t="s">
        <v>5</v>
      </c>
      <c r="D47" s="33">
        <f t="shared" si="3"/>
        <v>15040</v>
      </c>
      <c r="E47" s="4">
        <v>1000</v>
      </c>
      <c r="F47" s="4">
        <f t="shared" si="5"/>
        <v>17224.661458333332</v>
      </c>
      <c r="G47" s="34">
        <f t="shared" si="2"/>
        <v>1.4850295293898808</v>
      </c>
      <c r="H47" s="10">
        <f>'Public Peering'!G47</f>
        <v>2.3761780753968256</v>
      </c>
      <c r="I47" s="4"/>
      <c r="J47" s="4"/>
    </row>
    <row r="48" spans="1:10" ht="12">
      <c r="A48">
        <v>33</v>
      </c>
      <c r="B48">
        <f t="shared" si="0"/>
        <v>23100</v>
      </c>
      <c r="C48" t="s">
        <v>5</v>
      </c>
      <c r="D48" s="33">
        <f t="shared" si="3"/>
        <v>15510</v>
      </c>
      <c r="E48" s="4">
        <v>1000</v>
      </c>
      <c r="F48" s="4">
        <f t="shared" si="5"/>
        <v>17224.661458333332</v>
      </c>
      <c r="G48" s="34">
        <f t="shared" si="2"/>
        <v>1.4603749549062046</v>
      </c>
      <c r="H48" s="10">
        <f>'Public Peering'!G48</f>
        <v>2.3041726791726793</v>
      </c>
      <c r="I48" s="4"/>
      <c r="J48" s="4"/>
    </row>
    <row r="49" spans="1:10" ht="12">
      <c r="A49">
        <v>34</v>
      </c>
      <c r="B49">
        <f t="shared" si="0"/>
        <v>23800</v>
      </c>
      <c r="C49" t="s">
        <v>5</v>
      </c>
      <c r="D49" s="33">
        <f t="shared" si="3"/>
        <v>15980</v>
      </c>
      <c r="E49" s="4">
        <v>1000</v>
      </c>
      <c r="F49" s="4">
        <f t="shared" si="5"/>
        <v>17224.661458333332</v>
      </c>
      <c r="G49" s="34">
        <f t="shared" si="2"/>
        <v>1.4371706495098038</v>
      </c>
      <c r="H49" s="10">
        <f>'Public Peering'!G49</f>
        <v>2.23640289449113</v>
      </c>
      <c r="I49" s="4"/>
      <c r="J49" s="4"/>
    </row>
    <row r="50" spans="1:10" ht="12">
      <c r="A50">
        <v>35</v>
      </c>
      <c r="B50">
        <f t="shared" si="0"/>
        <v>24500</v>
      </c>
      <c r="C50" t="s">
        <v>5</v>
      </c>
      <c r="D50" s="33">
        <f t="shared" si="3"/>
        <v>16450</v>
      </c>
      <c r="E50" s="4">
        <v>1000</v>
      </c>
      <c r="F50" s="4">
        <f t="shared" si="5"/>
        <v>17224.661458333332</v>
      </c>
      <c r="G50" s="34">
        <f t="shared" si="2"/>
        <v>1.4152923044217685</v>
      </c>
      <c r="H50" s="10">
        <f>'Public Peering'!G50</f>
        <v>2.1725056689342406</v>
      </c>
      <c r="I50" s="4"/>
      <c r="J50" s="4"/>
    </row>
    <row r="51" spans="1:10" ht="12">
      <c r="A51">
        <v>36</v>
      </c>
      <c r="B51">
        <f t="shared" si="0"/>
        <v>25200</v>
      </c>
      <c r="C51" t="s">
        <v>5</v>
      </c>
      <c r="D51" s="33">
        <f t="shared" si="3"/>
        <v>16920</v>
      </c>
      <c r="E51" s="4">
        <v>1000</v>
      </c>
      <c r="F51" s="4">
        <f t="shared" si="5"/>
        <v>17224.661458333332</v>
      </c>
      <c r="G51" s="34">
        <f t="shared" si="2"/>
        <v>1.3946294229497354</v>
      </c>
      <c r="H51" s="10">
        <f>'Public Peering'!G51</f>
        <v>2.1121582892416226</v>
      </c>
      <c r="I51" s="4"/>
      <c r="J51" s="4"/>
    </row>
    <row r="52" spans="1:10" ht="12">
      <c r="A52">
        <v>37</v>
      </c>
      <c r="B52">
        <f t="shared" si="0"/>
        <v>25900</v>
      </c>
      <c r="C52" t="s">
        <v>5</v>
      </c>
      <c r="D52" s="33">
        <f t="shared" si="3"/>
        <v>17390</v>
      </c>
      <c r="E52" s="4">
        <v>1000</v>
      </c>
      <c r="F52" s="4">
        <f t="shared" si="5"/>
        <v>17224.661458333332</v>
      </c>
      <c r="G52" s="34">
        <f t="shared" si="2"/>
        <v>1.3750834539897039</v>
      </c>
      <c r="H52" s="10">
        <f>'Public Peering'!G52</f>
        <v>2.0550729300729302</v>
      </c>
      <c r="I52" s="4"/>
      <c r="J52" s="4"/>
    </row>
    <row r="53" spans="1:10" ht="12">
      <c r="A53">
        <v>38</v>
      </c>
      <c r="B53">
        <f t="shared" si="0"/>
        <v>26600</v>
      </c>
      <c r="C53" t="s">
        <v>5</v>
      </c>
      <c r="D53" s="33">
        <f t="shared" si="3"/>
        <v>17860</v>
      </c>
      <c r="E53" s="4">
        <v>1000</v>
      </c>
      <c r="F53" s="4">
        <f t="shared" si="5"/>
        <v>17224.661458333332</v>
      </c>
      <c r="G53" s="34">
        <f t="shared" si="2"/>
        <v>1.356566220238095</v>
      </c>
      <c r="H53" s="10">
        <f>'Public Peering'!G53</f>
        <v>2.0009920634920637</v>
      </c>
      <c r="I53" s="4"/>
      <c r="J53" s="4"/>
    </row>
    <row r="54" spans="1:10" ht="12">
      <c r="A54">
        <v>39</v>
      </c>
      <c r="B54">
        <f t="shared" si="0"/>
        <v>27300</v>
      </c>
      <c r="C54" t="s">
        <v>5</v>
      </c>
      <c r="D54" s="33">
        <f t="shared" si="3"/>
        <v>18330</v>
      </c>
      <c r="E54" s="4">
        <v>1000</v>
      </c>
      <c r="F54" s="4">
        <f t="shared" si="5"/>
        <v>17224.661458333332</v>
      </c>
      <c r="G54" s="34">
        <f t="shared" si="2"/>
        <v>1.338998588217338</v>
      </c>
      <c r="H54" s="10">
        <f>'Public Peering'!G54</f>
        <v>1.9496845746845748</v>
      </c>
      <c r="I54" s="4"/>
      <c r="J54" s="4"/>
    </row>
    <row r="55" spans="1:10" ht="12">
      <c r="A55">
        <v>40</v>
      </c>
      <c r="B55">
        <f t="shared" si="0"/>
        <v>28000</v>
      </c>
      <c r="C55" t="s">
        <v>5</v>
      </c>
      <c r="D55" s="33">
        <f t="shared" si="3"/>
        <v>18800</v>
      </c>
      <c r="E55" s="4">
        <v>1000</v>
      </c>
      <c r="F55" s="4">
        <f t="shared" si="5"/>
        <v>17224.661458333332</v>
      </c>
      <c r="G55" s="34">
        <f t="shared" si="2"/>
        <v>1.322309337797619</v>
      </c>
      <c r="H55" s="10">
        <f>'Public Peering'!G55</f>
        <v>1.9009424603174603</v>
      </c>
      <c r="I55" s="4"/>
      <c r="J55" s="4"/>
    </row>
  </sheetData>
  <printOptions/>
  <pageMargins left="0.75" right="0.75" top="1" bottom="1" header="0.5" footer="0.5"/>
  <pageSetup fitToHeight="4" fitToWidth="1" horizontalDpi="600" verticalDpi="600" orientation="landscape" scale="5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B. Norton</dc:creator>
  <cp:keywords/>
  <dc:description/>
  <cp:lastModifiedBy>William B. Norton User</cp:lastModifiedBy>
  <cp:lastPrinted>2005-04-01T18:53:31Z</cp:lastPrinted>
  <dcterms:created xsi:type="dcterms:W3CDTF">2005-03-18T16:44:53Z</dcterms:created>
  <dcterms:modified xsi:type="dcterms:W3CDTF">2010-06-04T23:12:50Z</dcterms:modified>
  <cp:category/>
  <cp:version/>
  <cp:contentType/>
  <cp:contentStatus/>
</cp:coreProperties>
</file>