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76" windowWidth="26020" windowHeight="27980" activeTab="0"/>
  </bookViews>
  <sheets>
    <sheet name="RACBUDGE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<sst xmlns="http://schemas.openxmlformats.org/spreadsheetml/2006/main" count="76" uniqueCount="56">
  <si>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NANOG Budget</t>
  </si>
  <si>
    <t>A. &amp; B. Merit Personnel</t>
  </si>
  <si>
    <t>Period</t>
  </si>
  <si>
    <t>NANOG Chair</t>
  </si>
  <si>
    <t>Salary</t>
  </si>
  <si>
    <t>Fraction</t>
  </si>
  <si>
    <t>Charges</t>
  </si>
  <si>
    <t>Tech Writer</t>
  </si>
  <si>
    <t>NANOG Agenda Coordinator</t>
  </si>
  <si>
    <t>NANOG Logistics Coordinator</t>
  </si>
  <si>
    <t>Temporary Employees</t>
  </si>
  <si>
    <t>(Needed on site and in prep stage)</t>
  </si>
  <si>
    <t>Budget Control</t>
  </si>
  <si>
    <t>Total Merit Salaries</t>
  </si>
  <si>
    <t>C. Merit Fringe Benefits (30%)</t>
  </si>
  <si>
    <t>Total Merit Salaries and Fringe Benefits</t>
  </si>
  <si>
    <t>D. Permanent Equipment</t>
  </si>
  <si>
    <t>Laptops and PCs for NANOG Support Staff</t>
  </si>
  <si>
    <t>Portable High-Power Display</t>
  </si>
  <si>
    <t>CD Camera</t>
  </si>
  <si>
    <t>Total</t>
  </si>
  <si>
    <t>E. Travel</t>
  </si>
  <si>
    <t>Expenses for 3 NANOG Staff</t>
  </si>
  <si>
    <t>Expenses for 1 invited speakers/NANOG</t>
  </si>
  <si>
    <t>Expenses for Minute Taker</t>
  </si>
  <si>
    <t>F. Reimbursed to Hosts</t>
  </si>
  <si>
    <t>NANOG 9 - 2/97 - PacBell?</t>
  </si>
  <si>
    <t>NANOG 10 - 5/97 - IBM Global Services</t>
  </si>
  <si>
    <t>NANOG 11 - 10/97 - Genuity</t>
  </si>
  <si>
    <t>NANOG 12 - 2/98</t>
  </si>
  <si>
    <t>NANOG 13 - 5/98 Ann Arbor</t>
  </si>
  <si>
    <t>NANOG 14 - 10/98</t>
  </si>
  <si>
    <t>NANOG 15 - 2/99</t>
  </si>
  <si>
    <t>NANOG 16 - 5/99 Ann Arbor</t>
  </si>
  <si>
    <t xml:space="preserve">NANOG 17 - 10/99 </t>
  </si>
  <si>
    <t>G. Other Direct Costs</t>
  </si>
  <si>
    <t>Materials &amp; Supplies</t>
  </si>
  <si>
    <t>Total Other Direct Costs</t>
  </si>
  <si>
    <t>Total Cost of running NANOG</t>
  </si>
  <si>
    <t>Revenues</t>
  </si>
  <si>
    <t>Attendees</t>
  </si>
  <si>
    <t>NANOG 9 - 2/97 - PacBell - San Francisco</t>
  </si>
  <si>
    <t>NANOG 10 - 5/97 - IBM - Tampa</t>
  </si>
  <si>
    <t>NANOG 11 - 10/97 - genuity</t>
  </si>
  <si>
    <t>NANOG 16 - 5/99</t>
  </si>
  <si>
    <t>NANOG 17 - 10/99</t>
  </si>
  <si>
    <t>Total Revenues</t>
  </si>
  <si>
    <t>Support Request</t>
  </si>
  <si>
    <t>I. Indirect Costs</t>
  </si>
  <si>
    <t>Total Indirect Costs (52.5%)</t>
  </si>
  <si>
    <t>J. Total Residual Direct and Indirect Costs</t>
  </si>
  <si>
    <t>NANOG 12 - 2/98 - Colorado</t>
  </si>
  <si>
    <t>Registration Fee</t>
  </si>
  <si>
    <t>Tshirts (@$7 each)</t>
  </si>
  <si>
    <t xml:space="preserve"> </t>
  </si>
  <si>
    <t>No Merit Ann Arbor NANOG Funding?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</si>
</sst>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:mm:ss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0"/>
    </font>
    <font>
      <sz val="12"/>
      <name val="Geneva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trike/>
      <sz val="10"/>
      <name val="Times New Roman"/>
      <family val="1"/>
    </font>
    <font>
      <strike/>
      <sz val="10"/>
      <name val="Geneva"/>
      <family val="0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17" fontId="6" fillId="0" borderId="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42" fontId="6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42" fontId="6" fillId="0" borderId="1" xfId="0" applyNumberFormat="1" applyFont="1" applyFill="1" applyBorder="1" applyAlignment="1">
      <alignment/>
    </xf>
    <xf numFmtId="42" fontId="5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2" fontId="6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0" fillId="0" borderId="0" xfId="0" applyNumberFormat="1" applyFont="1" applyAlignment="1">
      <alignment/>
    </xf>
    <xf numFmtId="42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2" fontId="6" fillId="0" borderId="1" xfId="0" applyNumberFormat="1" applyFont="1" applyBorder="1" applyAlignment="1">
      <alignment/>
    </xf>
    <xf numFmtId="42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42" fontId="6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Border="1" applyAlignment="1">
      <alignment/>
    </xf>
    <xf numFmtId="42" fontId="5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2" fontId="13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44" fontId="6" fillId="0" borderId="0" xfId="0" applyNumberFormat="1" applyFont="1" applyFill="1" applyBorder="1" applyAlignment="1">
      <alignment/>
    </xf>
    <xf numFmtId="44" fontId="0" fillId="0" borderId="0" xfId="17" applyFont="1" applyAlignment="1">
      <alignment/>
    </xf>
    <xf numFmtId="44" fontId="6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tabSelected="1" workbookViewId="0" topLeftCell="A8">
      <selection activeCell="A20" sqref="A20"/>
    </sheetView>
  </sheetViews>
  <sheetFormatPr defaultColWidth="8.75390625" defaultRowHeight="12.75"/>
  <cols>
    <col min="1" max="1" width="36.375" style="0" customWidth="1"/>
    <col min="2" max="2" width="10.875" style="0" customWidth="1"/>
    <col min="3" max="3" width="10.00390625" style="0" customWidth="1"/>
    <col min="4" max="4" width="10.875" style="0" customWidth="1"/>
    <col min="5" max="5" width="14.00390625" style="0" customWidth="1"/>
    <col min="6" max="6" width="14.25390625" style="0" customWidth="1"/>
    <col min="7" max="7" width="14.375" style="0" customWidth="1"/>
    <col min="8" max="8" width="16.625" style="0" bestFit="1" customWidth="1"/>
    <col min="9" max="9" width="10.00390625" style="0" bestFit="1" customWidth="1"/>
    <col min="10" max="14" width="9.75390625" style="0" customWidth="1"/>
    <col min="15" max="15" width="10.75390625" style="0" customWidth="1"/>
  </cols>
  <sheetData>
    <row r="1" spans="2:7" ht="15.75">
      <c r="B1" s="8"/>
      <c r="C1" s="16" t="s">
        <v>0</v>
      </c>
      <c r="D1" s="10"/>
      <c r="E1" s="37">
        <v>1997</v>
      </c>
      <c r="F1" s="37">
        <v>1998</v>
      </c>
      <c r="G1" s="37">
        <v>1999</v>
      </c>
    </row>
    <row r="2" spans="1:15" ht="12.75">
      <c r="A2" s="7" t="s">
        <v>1</v>
      </c>
      <c r="B2" s="10"/>
      <c r="C2" s="9"/>
      <c r="D2" s="10"/>
      <c r="E2" s="10"/>
      <c r="F2" s="10"/>
      <c r="G2" s="10"/>
      <c r="O2" s="2"/>
    </row>
    <row r="3" spans="1:15" ht="12.75">
      <c r="A3" s="10"/>
      <c r="B3" s="10"/>
      <c r="C3" s="11" t="s">
        <v>2</v>
      </c>
      <c r="D3" s="12"/>
      <c r="E3" s="12"/>
      <c r="F3" s="12"/>
      <c r="G3" s="12"/>
      <c r="H3" s="3"/>
      <c r="I3" s="3"/>
      <c r="J3" s="3"/>
      <c r="K3" s="3"/>
      <c r="L3" s="3"/>
      <c r="M3" s="3"/>
      <c r="N3" s="3"/>
      <c r="O3" s="2"/>
    </row>
    <row r="4" spans="1:14" ht="12.75">
      <c r="A4" s="10" t="s">
        <v>3</v>
      </c>
      <c r="B4" s="10" t="s">
        <v>4</v>
      </c>
      <c r="C4" s="13">
        <v>62000</v>
      </c>
      <c r="D4" s="13"/>
      <c r="E4" s="13"/>
      <c r="F4" s="13"/>
      <c r="G4" s="13"/>
      <c r="H4" s="4"/>
      <c r="I4" s="4"/>
      <c r="J4" s="4"/>
      <c r="K4" s="4"/>
      <c r="L4" s="4"/>
      <c r="M4" s="4"/>
      <c r="N4" s="4"/>
    </row>
    <row r="5" spans="1:14" ht="12.75">
      <c r="A5" s="10"/>
      <c r="B5" s="10" t="s">
        <v>5</v>
      </c>
      <c r="C5" s="14">
        <v>0.25</v>
      </c>
      <c r="D5" s="13"/>
      <c r="E5" s="13"/>
      <c r="F5" s="13"/>
      <c r="G5" s="13"/>
      <c r="H5" s="5"/>
      <c r="I5" s="5"/>
      <c r="J5" s="5"/>
      <c r="K5" s="5"/>
      <c r="L5" s="5"/>
      <c r="M5" s="5"/>
      <c r="N5" s="5"/>
    </row>
    <row r="6" spans="1:14" ht="12.75">
      <c r="A6" s="10"/>
      <c r="B6" s="10" t="s">
        <v>6</v>
      </c>
      <c r="C6" s="13"/>
      <c r="D6" s="13">
        <f>C4*C5</f>
        <v>15500</v>
      </c>
      <c r="E6" s="13"/>
      <c r="F6" s="13"/>
      <c r="G6" s="13"/>
      <c r="H6" s="6"/>
      <c r="I6" s="6"/>
      <c r="J6" s="6"/>
      <c r="K6" s="6"/>
      <c r="L6" s="6"/>
      <c r="M6" s="6"/>
      <c r="N6" s="6"/>
    </row>
    <row r="7" spans="1:15" ht="12.75">
      <c r="A7" s="10" t="s">
        <v>7</v>
      </c>
      <c r="B7" s="10" t="s">
        <v>4</v>
      </c>
      <c r="C7" s="13">
        <v>49120</v>
      </c>
      <c r="D7" s="13"/>
      <c r="E7" s="13"/>
      <c r="F7" s="13"/>
      <c r="G7" s="13"/>
      <c r="H7" s="4"/>
      <c r="I7" s="4"/>
      <c r="J7" s="4"/>
      <c r="K7" s="4"/>
      <c r="L7" s="4"/>
      <c r="M7" s="4"/>
      <c r="N7" s="4"/>
      <c r="O7" s="4"/>
    </row>
    <row r="8" spans="1:14" ht="12.75">
      <c r="A8" s="10"/>
      <c r="B8" s="10" t="s">
        <v>5</v>
      </c>
      <c r="C8" s="14">
        <v>0.5</v>
      </c>
      <c r="D8" s="13"/>
      <c r="E8" s="13"/>
      <c r="F8" s="13"/>
      <c r="G8" s="13"/>
      <c r="H8" s="45"/>
      <c r="I8" s="4"/>
      <c r="J8" s="4"/>
      <c r="K8" s="4"/>
      <c r="L8" s="4"/>
      <c r="M8" s="4"/>
      <c r="N8" s="4"/>
    </row>
    <row r="9" spans="1:15" ht="12.75">
      <c r="A9" s="10"/>
      <c r="B9" s="10" t="s">
        <v>6</v>
      </c>
      <c r="C9" s="13"/>
      <c r="D9" s="13">
        <f>C7*C8</f>
        <v>24560</v>
      </c>
      <c r="E9" s="13"/>
      <c r="F9" s="13"/>
      <c r="G9" s="13"/>
      <c r="H9" s="5"/>
      <c r="I9" s="5"/>
      <c r="J9" s="5"/>
      <c r="K9" s="5"/>
      <c r="L9" s="5"/>
      <c r="M9" s="5"/>
      <c r="N9" s="5"/>
      <c r="O9" s="5"/>
    </row>
    <row r="10" spans="1:15" ht="12.75">
      <c r="A10" s="47" t="s">
        <v>8</v>
      </c>
      <c r="B10" s="47" t="s">
        <v>4</v>
      </c>
      <c r="C10" s="48">
        <v>28000</v>
      </c>
      <c r="D10" s="13"/>
      <c r="E10" s="13"/>
      <c r="F10" s="13"/>
      <c r="G10" s="13"/>
      <c r="H10" s="5"/>
      <c r="I10" s="5"/>
      <c r="J10" s="5"/>
      <c r="K10" s="5"/>
      <c r="L10" s="5"/>
      <c r="M10" s="5"/>
      <c r="N10" s="5"/>
      <c r="O10" s="5"/>
    </row>
    <row r="11" spans="1:15" ht="12.75">
      <c r="A11" s="47"/>
      <c r="B11" s="47" t="s">
        <v>5</v>
      </c>
      <c r="C11" s="49">
        <v>0</v>
      </c>
      <c r="D11" s="13"/>
      <c r="E11" s="13"/>
      <c r="F11" s="13"/>
      <c r="G11" s="13"/>
      <c r="H11" s="5"/>
      <c r="I11" s="5"/>
      <c r="J11" s="5"/>
      <c r="K11" s="5"/>
      <c r="L11" s="5"/>
      <c r="M11" s="5"/>
      <c r="N11" s="5"/>
      <c r="O11" s="5"/>
    </row>
    <row r="12" spans="1:15" ht="12.75">
      <c r="A12" s="47"/>
      <c r="B12" s="47" t="s">
        <v>6</v>
      </c>
      <c r="C12" s="48"/>
      <c r="D12" s="13">
        <f>C10*C11</f>
        <v>0</v>
      </c>
      <c r="E12" s="13"/>
      <c r="F12" s="13"/>
      <c r="G12" s="13"/>
      <c r="H12" s="5"/>
      <c r="I12" s="5"/>
      <c r="J12" s="5"/>
      <c r="K12" s="5"/>
      <c r="L12" s="5"/>
      <c r="M12" s="5"/>
      <c r="N12" s="5"/>
      <c r="O12" s="5"/>
    </row>
    <row r="13" spans="1:14" ht="12.75">
      <c r="A13" s="10" t="s">
        <v>9</v>
      </c>
      <c r="B13" s="10" t="s">
        <v>4</v>
      </c>
      <c r="C13" s="13">
        <v>30042</v>
      </c>
      <c r="D13" s="13"/>
      <c r="E13" s="13"/>
      <c r="F13" s="13"/>
      <c r="G13" s="13"/>
      <c r="H13" s="6"/>
      <c r="I13" s="6"/>
      <c r="J13" s="6"/>
      <c r="K13" s="6"/>
      <c r="L13" s="6"/>
      <c r="M13" s="6"/>
      <c r="N13" s="6"/>
    </row>
    <row r="14" spans="1:15" ht="12.75">
      <c r="A14" s="10"/>
      <c r="B14" s="10" t="s">
        <v>5</v>
      </c>
      <c r="C14" s="14">
        <v>0.65</v>
      </c>
      <c r="D14" s="13"/>
      <c r="E14" s="13"/>
      <c r="F14" s="13"/>
      <c r="G14" s="13"/>
      <c r="H14" s="4"/>
      <c r="I14" s="4"/>
      <c r="J14" s="4"/>
      <c r="K14" s="4"/>
      <c r="L14" s="4"/>
      <c r="M14" s="4"/>
      <c r="N14" s="4"/>
      <c r="O14" s="4"/>
    </row>
    <row r="15" spans="1:14" ht="12.75">
      <c r="A15" s="10"/>
      <c r="B15" s="10" t="s">
        <v>6</v>
      </c>
      <c r="C15" s="13"/>
      <c r="D15" s="13">
        <f>C13*C14</f>
        <v>19527.3</v>
      </c>
      <c r="E15" s="13"/>
      <c r="F15" s="13"/>
      <c r="G15" s="13"/>
      <c r="H15" s="4"/>
      <c r="I15" s="4"/>
      <c r="J15" s="4"/>
      <c r="K15" s="4"/>
      <c r="L15" s="4"/>
      <c r="M15" s="4"/>
      <c r="N15" s="4"/>
    </row>
    <row r="16" spans="1:14" ht="12.75">
      <c r="A16" s="10" t="s">
        <v>10</v>
      </c>
      <c r="B16" s="10" t="s">
        <v>4</v>
      </c>
      <c r="C16" s="13">
        <v>28000</v>
      </c>
      <c r="D16" s="13"/>
      <c r="E16" s="13"/>
      <c r="F16" s="13"/>
      <c r="G16" s="13"/>
      <c r="H16" s="4"/>
      <c r="I16" s="4"/>
      <c r="J16" s="4"/>
      <c r="K16" s="4"/>
      <c r="L16" s="4"/>
      <c r="M16" s="4"/>
      <c r="N16" s="4"/>
    </row>
    <row r="17" spans="1:14" ht="12.75">
      <c r="A17" s="10" t="s">
        <v>11</v>
      </c>
      <c r="B17" s="10" t="s">
        <v>5</v>
      </c>
      <c r="C17" s="14">
        <v>0.1</v>
      </c>
      <c r="D17" s="13"/>
      <c r="E17" s="13"/>
      <c r="F17" s="13"/>
      <c r="G17" s="13"/>
      <c r="H17" s="4"/>
      <c r="I17" s="4"/>
      <c r="J17" s="4"/>
      <c r="K17" s="4"/>
      <c r="L17" s="4"/>
      <c r="M17" s="4"/>
      <c r="N17" s="4"/>
    </row>
    <row r="18" spans="1:14" ht="12.75">
      <c r="A18" s="10"/>
      <c r="B18" s="10" t="s">
        <v>6</v>
      </c>
      <c r="C18" s="13"/>
      <c r="D18" s="13">
        <f>C16*C17</f>
        <v>2800</v>
      </c>
      <c r="E18" s="13"/>
      <c r="F18" s="13"/>
      <c r="G18" s="13"/>
      <c r="H18" s="4"/>
      <c r="I18" s="4"/>
      <c r="J18" s="4"/>
      <c r="K18" s="4"/>
      <c r="L18" s="4"/>
      <c r="M18" s="4"/>
      <c r="N18" s="4"/>
    </row>
    <row r="19" spans="1:14" ht="12.75">
      <c r="A19" s="10" t="s">
        <v>12</v>
      </c>
      <c r="B19" s="10" t="s">
        <v>4</v>
      </c>
      <c r="C19" s="13">
        <v>31310</v>
      </c>
      <c r="D19" s="13"/>
      <c r="E19" s="13"/>
      <c r="F19" s="13" t="s">
        <v>55</v>
      </c>
      <c r="G19" s="13"/>
      <c r="H19" s="4"/>
      <c r="I19" s="4"/>
      <c r="J19" s="4"/>
      <c r="K19" s="4"/>
      <c r="L19" s="4"/>
      <c r="M19" s="4"/>
      <c r="N19" s="4"/>
    </row>
    <row r="20" spans="1:14" ht="12.75">
      <c r="A20" s="10"/>
      <c r="B20" s="10" t="s">
        <v>5</v>
      </c>
      <c r="C20" s="14">
        <v>0.1</v>
      </c>
      <c r="D20" s="13"/>
      <c r="E20" s="13"/>
      <c r="F20" s="13"/>
      <c r="G20" s="13"/>
      <c r="H20" s="4"/>
      <c r="I20" s="4"/>
      <c r="J20" s="4"/>
      <c r="K20" s="4"/>
      <c r="L20" s="4"/>
      <c r="M20" s="4"/>
      <c r="N20" s="4"/>
    </row>
    <row r="21" spans="1:14" ht="12.75">
      <c r="A21" s="10"/>
      <c r="B21" s="10" t="s">
        <v>6</v>
      </c>
      <c r="C21" s="13"/>
      <c r="D21" s="19">
        <f>C19*C20</f>
        <v>3131</v>
      </c>
      <c r="E21" s="13"/>
      <c r="F21" s="13"/>
      <c r="G21" s="13"/>
      <c r="H21" s="4"/>
      <c r="I21" s="4"/>
      <c r="J21" s="4"/>
      <c r="K21" s="4"/>
      <c r="L21" s="4"/>
      <c r="M21" s="4"/>
      <c r="N21" s="4"/>
    </row>
    <row r="22" spans="1:14" ht="12.75">
      <c r="A22" s="10" t="s">
        <v>13</v>
      </c>
      <c r="B22" s="10"/>
      <c r="C22" s="46">
        <f>C20+C17+C14+C11+C8+C5</f>
        <v>1.6</v>
      </c>
      <c r="D22" s="13">
        <f>SUM(D5:D21)</f>
        <v>65518.3</v>
      </c>
      <c r="E22" s="13"/>
      <c r="F22" s="13"/>
      <c r="G22" s="13"/>
      <c r="H22" s="5"/>
      <c r="I22" s="5"/>
      <c r="J22" s="5"/>
      <c r="K22" s="5"/>
      <c r="L22" s="5"/>
      <c r="M22" s="5"/>
      <c r="N22" s="5"/>
    </row>
    <row r="23" spans="1:14" ht="12.75">
      <c r="A23" s="10"/>
      <c r="B23" s="10"/>
      <c r="C23" s="13"/>
      <c r="D23" s="13"/>
      <c r="E23" s="13"/>
      <c r="F23" s="13"/>
      <c r="G23" s="13"/>
      <c r="H23" s="6"/>
      <c r="I23" s="6"/>
      <c r="J23" s="6"/>
      <c r="K23" s="6"/>
      <c r="L23" s="6"/>
      <c r="M23" s="6"/>
      <c r="N23" s="6"/>
    </row>
    <row r="24" spans="1:15" ht="13.5" thickBot="1">
      <c r="A24" s="7" t="s">
        <v>14</v>
      </c>
      <c r="B24" s="10"/>
      <c r="C24" s="13"/>
      <c r="D24" s="15">
        <f>(D6+D9+D12+D15+D21)*0.3</f>
        <v>18815.49</v>
      </c>
      <c r="E24" s="13"/>
      <c r="F24" s="13"/>
      <c r="G24" s="13"/>
      <c r="H24" s="4"/>
      <c r="I24" s="4"/>
      <c r="J24" s="4"/>
      <c r="K24" s="4"/>
      <c r="L24" s="4"/>
      <c r="M24" s="4"/>
      <c r="N24" s="4"/>
      <c r="O24" s="4"/>
    </row>
    <row r="25" spans="1:7" ht="13.5" thickTop="1">
      <c r="A25" s="10" t="s">
        <v>15</v>
      </c>
      <c r="B25" s="10"/>
      <c r="C25" s="13"/>
      <c r="D25" s="13"/>
      <c r="E25" s="13">
        <f>SUM(D22:D24)</f>
        <v>84333.79000000001</v>
      </c>
      <c r="F25" s="13">
        <f>E25*1.05</f>
        <v>88550.47950000002</v>
      </c>
      <c r="G25" s="13">
        <f>F25*1.05</f>
        <v>92978.00347500002</v>
      </c>
    </row>
    <row r="26" spans="1:7" ht="12.75">
      <c r="A26" s="10"/>
      <c r="B26" s="10"/>
      <c r="C26" s="13"/>
      <c r="D26" s="13"/>
      <c r="E26" s="13"/>
      <c r="F26" s="13"/>
      <c r="G26" s="13"/>
    </row>
    <row r="27" spans="2:7" s="31" customFormat="1" ht="15.75">
      <c r="B27" s="32"/>
      <c r="C27" s="33"/>
      <c r="D27" s="34"/>
      <c r="E27" s="35">
        <v>1997</v>
      </c>
      <c r="F27" s="35">
        <v>1998</v>
      </c>
      <c r="G27" s="35">
        <v>1999</v>
      </c>
    </row>
    <row r="28" spans="1:15" ht="12.75">
      <c r="A28" s="7" t="s">
        <v>16</v>
      </c>
      <c r="B28" s="10"/>
      <c r="C28" s="13"/>
      <c r="D28" s="13"/>
      <c r="E28" s="13"/>
      <c r="F28" s="13"/>
      <c r="G28" s="13"/>
      <c r="O28" s="4"/>
    </row>
    <row r="29" spans="1:15" ht="12.75">
      <c r="A29" s="10" t="s">
        <v>17</v>
      </c>
      <c r="B29" s="10"/>
      <c r="C29" s="13">
        <v>5000</v>
      </c>
      <c r="D29" s="13"/>
      <c r="E29" s="13"/>
      <c r="F29" s="13"/>
      <c r="G29" s="13"/>
      <c r="O29" s="4"/>
    </row>
    <row r="30" spans="1:15" s="50" customFormat="1" ht="12.75">
      <c r="A30" s="47" t="s">
        <v>18</v>
      </c>
      <c r="B30" s="47"/>
      <c r="C30" s="48">
        <v>0</v>
      </c>
      <c r="D30" s="48"/>
      <c r="E30" s="48"/>
      <c r="F30" s="48"/>
      <c r="G30" s="48"/>
      <c r="O30" s="51"/>
    </row>
    <row r="31" spans="1:15" ht="12.75">
      <c r="A31" s="18" t="s">
        <v>19</v>
      </c>
      <c r="B31" s="10"/>
      <c r="C31" s="19">
        <v>675</v>
      </c>
      <c r="D31" s="13"/>
      <c r="E31" s="13"/>
      <c r="F31" s="13"/>
      <c r="G31" s="13"/>
      <c r="O31" s="4"/>
    </row>
    <row r="32" spans="1:7" ht="12.75">
      <c r="A32" s="10" t="s">
        <v>20</v>
      </c>
      <c r="B32" s="10"/>
      <c r="C32" s="13"/>
      <c r="D32" s="13"/>
      <c r="E32" s="13">
        <f>SUM(C29:C31)</f>
        <v>5675</v>
      </c>
      <c r="F32" s="13">
        <v>2000</v>
      </c>
      <c r="G32" s="13">
        <v>1000</v>
      </c>
    </row>
    <row r="33" spans="1:7" ht="12.75">
      <c r="A33" s="10"/>
      <c r="B33" s="10"/>
      <c r="C33" s="13"/>
      <c r="D33" s="13"/>
      <c r="E33" s="13"/>
      <c r="F33" s="13"/>
      <c r="G33" s="13"/>
    </row>
    <row r="34" spans="1:7" ht="12.75">
      <c r="A34" s="7" t="s">
        <v>21</v>
      </c>
      <c r="B34" s="10"/>
      <c r="C34" s="13"/>
      <c r="D34" s="13"/>
      <c r="E34" s="13"/>
      <c r="F34" s="13"/>
      <c r="G34" s="13"/>
    </row>
    <row r="35" spans="1:7" ht="12.75">
      <c r="A35" s="10" t="s">
        <v>22</v>
      </c>
      <c r="B35" s="10"/>
      <c r="C35" s="13">
        <f>2*1000*3</f>
        <v>6000</v>
      </c>
      <c r="D35" s="13"/>
      <c r="E35" s="13"/>
      <c r="F35" s="13"/>
      <c r="G35" s="13"/>
    </row>
    <row r="36" spans="1:7" ht="12.75">
      <c r="A36" s="10" t="s">
        <v>23</v>
      </c>
      <c r="B36" s="10"/>
      <c r="C36" s="13">
        <f>2000*3</f>
        <v>6000</v>
      </c>
      <c r="D36" s="13"/>
      <c r="E36" s="13"/>
      <c r="F36" s="13"/>
      <c r="G36" s="13"/>
    </row>
    <row r="37" spans="1:7" ht="12.75">
      <c r="A37" s="18" t="s">
        <v>24</v>
      </c>
      <c r="B37" s="10"/>
      <c r="C37" s="19">
        <v>0</v>
      </c>
      <c r="D37" s="13"/>
      <c r="E37" s="13"/>
      <c r="F37" s="13"/>
      <c r="G37" s="13"/>
    </row>
    <row r="38" spans="1:7" ht="12.75">
      <c r="A38" s="10" t="s">
        <v>20</v>
      </c>
      <c r="B38" s="10"/>
      <c r="C38" s="13"/>
      <c r="D38" s="13"/>
      <c r="E38" s="13">
        <f>SUM(C35:C37)*3</f>
        <v>36000</v>
      </c>
      <c r="F38" s="13">
        <f>SUM(C35:C37)*3*1.1</f>
        <v>39600</v>
      </c>
      <c r="G38" s="13">
        <f>SUM(C35:C37)*3*1.1*1.1</f>
        <v>43560</v>
      </c>
    </row>
    <row r="39" spans="1:7" ht="12.75">
      <c r="A39" s="10"/>
      <c r="B39" s="10"/>
      <c r="C39" s="13"/>
      <c r="D39" s="13"/>
      <c r="E39" s="13"/>
      <c r="F39" s="13"/>
      <c r="G39" s="13"/>
    </row>
    <row r="40" spans="1:7" ht="12.75">
      <c r="A40" s="7" t="s">
        <v>25</v>
      </c>
      <c r="B40" s="10"/>
      <c r="C40" s="13"/>
      <c r="D40" s="13"/>
      <c r="E40" s="13"/>
      <c r="F40" s="13"/>
      <c r="G40" s="13"/>
    </row>
    <row r="41" spans="1:7" ht="12.75">
      <c r="A41" s="10" t="s">
        <v>26</v>
      </c>
      <c r="B41" s="13"/>
      <c r="C41" s="13"/>
      <c r="D41" s="13"/>
      <c r="E41" s="13">
        <f>25*B63</f>
        <v>10000</v>
      </c>
      <c r="F41" s="29"/>
      <c r="G41" s="29"/>
    </row>
    <row r="42" spans="1:7" ht="12.75">
      <c r="A42" s="10" t="s">
        <v>27</v>
      </c>
      <c r="B42" s="13"/>
      <c r="C42" s="13"/>
      <c r="D42" s="13"/>
      <c r="E42" s="13">
        <f>0.25*C64</f>
        <v>8250</v>
      </c>
      <c r="F42" s="29"/>
      <c r="G42" s="29"/>
    </row>
    <row r="43" spans="1:7" ht="12.75">
      <c r="A43" s="30" t="s">
        <v>28</v>
      </c>
      <c r="B43" s="13"/>
      <c r="C43" s="13"/>
      <c r="D43" s="13"/>
      <c r="E43" s="19">
        <v>0</v>
      </c>
      <c r="G43" s="29"/>
    </row>
    <row r="44" spans="1:7" ht="12.75">
      <c r="A44" s="10"/>
      <c r="B44" s="13"/>
      <c r="C44" s="13"/>
      <c r="D44" s="13"/>
      <c r="E44" s="13">
        <f>SUM(E41:E43)</f>
        <v>18250</v>
      </c>
      <c r="F44" s="13"/>
      <c r="G44" s="29"/>
    </row>
    <row r="45" spans="1:7" ht="12.75">
      <c r="A45" s="10" t="s">
        <v>29</v>
      </c>
      <c r="B45" s="13"/>
      <c r="C45" s="13"/>
      <c r="D45" s="13"/>
      <c r="E45" s="29"/>
      <c r="F45" s="13">
        <v>0</v>
      </c>
      <c r="G45" s="29"/>
    </row>
    <row r="46" spans="1:7" ht="12.75">
      <c r="A46" s="10" t="s">
        <v>30</v>
      </c>
      <c r="B46" s="13"/>
      <c r="C46" s="13"/>
      <c r="D46" s="13"/>
      <c r="E46" s="29"/>
      <c r="F46" s="13">
        <v>0</v>
      </c>
      <c r="G46" s="29"/>
    </row>
    <row r="47" spans="1:6" ht="12.75" customHeight="1">
      <c r="A47" s="30" t="s">
        <v>31</v>
      </c>
      <c r="B47" s="13"/>
      <c r="C47" s="13"/>
      <c r="D47" s="13"/>
      <c r="E47" s="29"/>
      <c r="F47" s="19">
        <v>0</v>
      </c>
    </row>
    <row r="48" spans="2:7" ht="12.75">
      <c r="B48" s="13"/>
      <c r="C48" s="13"/>
      <c r="D48" s="13"/>
      <c r="E48" s="29"/>
      <c r="F48" s="13">
        <f>SUM(F45:F47)</f>
        <v>0</v>
      </c>
      <c r="G48" s="13"/>
    </row>
    <row r="49" spans="1:7" ht="12.75">
      <c r="A49" s="10" t="s">
        <v>32</v>
      </c>
      <c r="B49" s="13"/>
      <c r="C49" s="13"/>
      <c r="D49" s="13"/>
      <c r="E49" s="29"/>
      <c r="F49" s="29"/>
      <c r="G49" s="52">
        <v>0</v>
      </c>
    </row>
    <row r="50" spans="1:7" ht="12.75">
      <c r="A50" s="10" t="s">
        <v>33</v>
      </c>
      <c r="B50" s="13"/>
      <c r="C50" s="13"/>
      <c r="D50" s="13"/>
      <c r="E50" s="29"/>
      <c r="F50" s="29"/>
      <c r="G50" s="52">
        <v>0</v>
      </c>
    </row>
    <row r="51" spans="1:7" ht="12.75">
      <c r="A51" s="18" t="s">
        <v>34</v>
      </c>
      <c r="B51" s="13"/>
      <c r="C51" s="13"/>
      <c r="D51" s="13"/>
      <c r="E51" s="29"/>
      <c r="F51" s="29"/>
      <c r="G51" s="54">
        <v>0</v>
      </c>
    </row>
    <row r="52" spans="1:7" ht="12.75">
      <c r="A52" s="10"/>
      <c r="B52" s="13"/>
      <c r="C52" s="13"/>
      <c r="D52" s="13"/>
      <c r="E52" s="29"/>
      <c r="F52" s="29"/>
      <c r="G52" s="13">
        <f>SUM(G49:G51)</f>
        <v>0</v>
      </c>
    </row>
    <row r="53" spans="1:15" ht="12.75">
      <c r="A53" s="7" t="s">
        <v>35</v>
      </c>
      <c r="B53" s="13"/>
      <c r="C53" s="13"/>
      <c r="D53" s="13"/>
      <c r="E53" s="13"/>
      <c r="F53" s="13"/>
      <c r="G53" s="13"/>
      <c r="O53" s="4"/>
    </row>
    <row r="54" spans="1:15" ht="12.75">
      <c r="A54" s="10" t="s">
        <v>36</v>
      </c>
      <c r="B54" s="13"/>
      <c r="C54" s="13"/>
      <c r="D54" s="13"/>
      <c r="E54" s="13">
        <v>3000</v>
      </c>
      <c r="F54" s="13">
        <f>E54*1.05</f>
        <v>3150</v>
      </c>
      <c r="G54" s="13">
        <f>F54*1.05</f>
        <v>3307.5</v>
      </c>
      <c r="H54" s="29"/>
      <c r="O54" s="4"/>
    </row>
    <row r="55" spans="1:15" ht="12.75">
      <c r="A55" s="10" t="s">
        <v>53</v>
      </c>
      <c r="B55" s="13"/>
      <c r="C55" s="13"/>
      <c r="D55" s="13"/>
      <c r="E55" s="19">
        <f>7*(B63+B64+B65)</f>
        <v>7560</v>
      </c>
      <c r="F55" s="19">
        <f>7*(B67+B68+B69)</f>
        <v>7350</v>
      </c>
      <c r="G55" s="19">
        <f>7*(B71+B72+B73)</f>
        <v>7875</v>
      </c>
      <c r="O55" s="4"/>
    </row>
    <row r="56" spans="1:7" ht="12.75">
      <c r="A56" s="10" t="s">
        <v>37</v>
      </c>
      <c r="B56" s="13"/>
      <c r="C56" s="13"/>
      <c r="D56" s="13"/>
      <c r="E56" s="13">
        <f>SUM(E54:E55)</f>
        <v>10560</v>
      </c>
      <c r="F56" s="13">
        <f>SUM(F54:F55)</f>
        <v>10500</v>
      </c>
      <c r="G56" s="13">
        <f>SUM(G54:G55)</f>
        <v>11182.5</v>
      </c>
    </row>
    <row r="57" spans="1:15" ht="13.5" thickBot="1">
      <c r="A57" s="42"/>
      <c r="B57" s="43"/>
      <c r="C57" s="15"/>
      <c r="D57" s="42"/>
      <c r="E57" s="15"/>
      <c r="F57" s="15"/>
      <c r="G57" s="15"/>
      <c r="H57" s="4"/>
      <c r="I57" s="4"/>
      <c r="J57" s="4"/>
      <c r="K57" s="4"/>
      <c r="L57" s="4"/>
      <c r="M57" s="4"/>
      <c r="N57" s="4"/>
      <c r="O57" s="4"/>
    </row>
    <row r="58" spans="1:7" ht="13.5" thickTop="1">
      <c r="A58" t="s">
        <v>38</v>
      </c>
      <c r="E58" s="23">
        <f>E56+E44+E38+E32+E25</f>
        <v>154818.79</v>
      </c>
      <c r="F58" s="23">
        <f>F56+F48+F38+F32+F25</f>
        <v>140650.47950000002</v>
      </c>
      <c r="G58" s="23">
        <f>G56+G52+G38+G32+G25</f>
        <v>148720.50347500003</v>
      </c>
    </row>
    <row r="59" spans="5:7" ht="12.75">
      <c r="E59" s="29"/>
      <c r="F59" s="29"/>
      <c r="G59" s="29"/>
    </row>
    <row r="60" spans="1:15" ht="15.75" customHeight="1">
      <c r="A60" s="27" t="s">
        <v>39</v>
      </c>
      <c r="B60" s="10"/>
      <c r="C60" s="13"/>
      <c r="D60" s="13"/>
      <c r="E60" s="20"/>
      <c r="F60" s="20"/>
      <c r="G60" s="20"/>
      <c r="O60" s="4"/>
    </row>
    <row r="61" spans="2:7" s="31" customFormat="1" ht="15.75">
      <c r="B61" s="32"/>
      <c r="C61" s="33"/>
      <c r="D61" s="34"/>
      <c r="E61" s="35">
        <v>1997</v>
      </c>
      <c r="F61" s="35">
        <v>1998</v>
      </c>
      <c r="G61" s="35">
        <v>1999</v>
      </c>
    </row>
    <row r="62" spans="2:15" ht="12.75">
      <c r="B62" s="8" t="s">
        <v>40</v>
      </c>
      <c r="C62" s="8" t="s">
        <v>39</v>
      </c>
      <c r="D62" s="8"/>
      <c r="E62" s="8"/>
      <c r="F62" s="8"/>
      <c r="H62" s="4"/>
      <c r="O62" s="4"/>
    </row>
    <row r="63" spans="1:15" ht="12.75">
      <c r="A63" s="10" t="s">
        <v>41</v>
      </c>
      <c r="B63" s="21">
        <v>400</v>
      </c>
      <c r="C63" s="22">
        <f>B63*100</f>
        <v>40000</v>
      </c>
      <c r="D63" s="13"/>
      <c r="E63" s="22"/>
      <c r="F63" s="22"/>
      <c r="G63" s="25"/>
      <c r="H63" t="s">
        <v>52</v>
      </c>
      <c r="I63" s="53">
        <v>135</v>
      </c>
      <c r="O63" s="4"/>
    </row>
    <row r="64" spans="1:15" ht="12.75">
      <c r="A64" s="10" t="s">
        <v>42</v>
      </c>
      <c r="B64" s="21">
        <v>330</v>
      </c>
      <c r="C64" s="36">
        <f>B64*100</f>
        <v>33000</v>
      </c>
      <c r="D64" s="13"/>
      <c r="E64" s="22"/>
      <c r="F64" s="22"/>
      <c r="G64" s="25"/>
      <c r="I64" t="s">
        <v>54</v>
      </c>
      <c r="O64" s="4"/>
    </row>
    <row r="65" spans="1:15" ht="12.75">
      <c r="A65" s="30" t="s">
        <v>43</v>
      </c>
      <c r="B65" s="38">
        <v>350</v>
      </c>
      <c r="C65" s="28">
        <f>B65*I63</f>
        <v>47250</v>
      </c>
      <c r="E65" s="25"/>
      <c r="F65" s="25"/>
      <c r="G65" s="25"/>
      <c r="O65" s="4"/>
    </row>
    <row r="66" spans="2:5" ht="12.75">
      <c r="B66" s="39"/>
      <c r="E66" s="29">
        <f>SUM(C63:C65)</f>
        <v>120250</v>
      </c>
    </row>
    <row r="67" spans="1:15" ht="12.75">
      <c r="A67" s="10" t="s">
        <v>51</v>
      </c>
      <c r="B67" s="21">
        <v>300</v>
      </c>
      <c r="C67" s="22">
        <f>B67*I63</f>
        <v>40500</v>
      </c>
      <c r="E67" s="25"/>
      <c r="F67" s="25"/>
      <c r="G67" s="25"/>
      <c r="O67" s="4"/>
    </row>
    <row r="68" spans="1:15" ht="12.75">
      <c r="A68" s="10" t="s">
        <v>30</v>
      </c>
      <c r="B68" s="21">
        <v>300</v>
      </c>
      <c r="C68" s="36">
        <f>B68*I63</f>
        <v>40500</v>
      </c>
      <c r="E68" s="25"/>
      <c r="F68" s="25"/>
      <c r="G68" s="25"/>
      <c r="O68" s="4"/>
    </row>
    <row r="69" spans="1:15" ht="12.75">
      <c r="A69" s="30" t="s">
        <v>31</v>
      </c>
      <c r="B69" s="38">
        <v>450</v>
      </c>
      <c r="C69" s="28">
        <f>B69*I63</f>
        <v>60750</v>
      </c>
      <c r="E69" s="25"/>
      <c r="F69" s="25"/>
      <c r="G69" s="25"/>
      <c r="O69" s="4"/>
    </row>
    <row r="70" spans="2:6" ht="12.75">
      <c r="B70" s="39"/>
      <c r="F70" s="29">
        <f>SUM(C67:C69)</f>
        <v>141750</v>
      </c>
    </row>
    <row r="71" spans="1:15" ht="12.75">
      <c r="A71" s="10" t="s">
        <v>32</v>
      </c>
      <c r="B71" s="21">
        <v>375</v>
      </c>
      <c r="C71" s="22">
        <f>B71*I63</f>
        <v>50625</v>
      </c>
      <c r="E71" s="25"/>
      <c r="F71" s="25"/>
      <c r="G71" s="25"/>
      <c r="O71" s="4"/>
    </row>
    <row r="72" spans="1:15" ht="12.75">
      <c r="A72" s="10" t="s">
        <v>44</v>
      </c>
      <c r="B72" s="21">
        <v>375</v>
      </c>
      <c r="C72" s="36">
        <f>B72*I63</f>
        <v>50625</v>
      </c>
      <c r="E72" s="25"/>
      <c r="F72" s="25"/>
      <c r="G72" s="25"/>
      <c r="O72" s="4"/>
    </row>
    <row r="73" spans="1:15" ht="12.75">
      <c r="A73" s="18" t="s">
        <v>45</v>
      </c>
      <c r="B73" s="40">
        <v>375</v>
      </c>
      <c r="C73" s="28">
        <f>B73*I63</f>
        <v>50625</v>
      </c>
      <c r="E73" s="25"/>
      <c r="F73" s="25"/>
      <c r="G73" s="25"/>
      <c r="O73" s="4"/>
    </row>
    <row r="74" spans="5:7" ht="12.75">
      <c r="E74" s="25"/>
      <c r="G74" s="22">
        <f>SUM(C71:C73)</f>
        <v>151875</v>
      </c>
    </row>
    <row r="75" spans="1:7" ht="12.75">
      <c r="A75" s="24"/>
      <c r="B75" s="24"/>
      <c r="C75" s="24"/>
      <c r="D75" s="24"/>
      <c r="E75" s="26"/>
      <c r="F75" s="26"/>
      <c r="G75" s="26"/>
    </row>
    <row r="76" spans="1:7" ht="12.75">
      <c r="A76" s="1" t="s">
        <v>46</v>
      </c>
      <c r="B76" s="1"/>
      <c r="C76" s="1"/>
      <c r="D76" s="1"/>
      <c r="E76" s="23">
        <f>SUM(E63:E75)</f>
        <v>120250</v>
      </c>
      <c r="F76" s="23">
        <f>SUM(F63:F75)</f>
        <v>141750</v>
      </c>
      <c r="G76" s="23">
        <f>SUM(G63:G75)</f>
        <v>151875</v>
      </c>
    </row>
    <row r="78" spans="1:7" ht="12.75">
      <c r="A78" s="1" t="s">
        <v>47</v>
      </c>
      <c r="B78" s="1"/>
      <c r="C78" s="1"/>
      <c r="D78" s="1"/>
      <c r="E78" s="23">
        <f>E58-E76</f>
        <v>34568.79000000001</v>
      </c>
      <c r="F78" s="23">
        <f>F58-F76</f>
        <v>-1099.5204999999842</v>
      </c>
      <c r="G78" s="23">
        <f>G58-G76</f>
        <v>-3154.496524999966</v>
      </c>
    </row>
    <row r="80" spans="1:15" ht="12.75">
      <c r="A80" s="7" t="s">
        <v>48</v>
      </c>
      <c r="B80" s="13"/>
      <c r="C80" s="13"/>
      <c r="D80" s="13"/>
      <c r="E80" s="13"/>
      <c r="F80" s="13"/>
      <c r="G80" s="13"/>
      <c r="O80" s="4"/>
    </row>
    <row r="81" spans="1:15" ht="12.75">
      <c r="A81" s="10" t="s">
        <v>49</v>
      </c>
      <c r="B81" s="13"/>
      <c r="C81" s="13"/>
      <c r="D81" s="13"/>
      <c r="E81" s="44">
        <f>0.525*E78</f>
        <v>18148.614750000004</v>
      </c>
      <c r="F81" s="44">
        <f>0.525*F78</f>
        <v>-577.2482624999917</v>
      </c>
      <c r="G81" s="44">
        <f>0.525*G78</f>
        <v>-1656.1106756249822</v>
      </c>
      <c r="O81" s="4"/>
    </row>
    <row r="83" spans="1:15" ht="12.75">
      <c r="A83" s="17" t="s">
        <v>50</v>
      </c>
      <c r="B83" s="18"/>
      <c r="C83" s="19"/>
      <c r="D83" s="19"/>
      <c r="E83" s="20">
        <f>E78+E81</f>
        <v>52717.404750000016</v>
      </c>
      <c r="F83" s="20">
        <f>F78+F81</f>
        <v>-1676.7687624999758</v>
      </c>
      <c r="G83" s="20">
        <f>G78+G81</f>
        <v>-4810.607200624948</v>
      </c>
      <c r="O83" s="4"/>
    </row>
    <row r="84" spans="1:15" ht="12.75">
      <c r="A84" s="7"/>
      <c r="B84" s="10"/>
      <c r="C84" s="13"/>
      <c r="D84" s="13"/>
      <c r="E84" s="41"/>
      <c r="F84" s="41"/>
      <c r="G84" s="41"/>
      <c r="O84" s="4"/>
    </row>
  </sheetData>
  <printOptions/>
  <pageMargins left="0.75" right="0.75" top="1" bottom="1" header="0.5" footer="0.5"/>
  <pageSetup fitToHeight="1" fitToWidth="1" horizontalDpi="600" verticalDpi="600" orientation="portrait" scale="54"/>
  <headerFooter alignWithMargins="0">
    <oddHeader>&amp;CPrepared by William Norton &amp;D&amp;RPage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Merit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Norton</dc:creator>
  <cp:keywords/>
  <dc:description/>
  <cp:lastModifiedBy>William B. Norton User</cp:lastModifiedBy>
  <cp:lastPrinted>1997-06-30T15:55:54Z</cp:lastPrinted>
  <dcterms:created xsi:type="dcterms:W3CDTF">1996-11-11T20:43:16Z</dcterms:created>
  <dcterms:modified xsi:type="dcterms:W3CDTF">2010-06-01T20:14:31Z</dcterms:modified>
  <cp:category/>
  <cp:version/>
  <cp:contentType/>
  <cp:contentStatus/>
</cp:coreProperties>
</file>